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0" windowWidth="18195" windowHeight="11265" activeTab="1"/>
  </bookViews>
  <sheets>
    <sheet name="Nhu cau va nguon-Phan bo" sheetId="4" r:id="rId1"/>
    <sheet name="TH theo QĐ cua UBND tinh" sheetId="2" r:id="rId2"/>
    <sheet name="Sheet3" sheetId="3" r:id="rId3"/>
  </sheets>
  <definedNames>
    <definedName name="_xlnm.Print_Titles" localSheetId="0">'Nhu cau va nguon-Phan bo'!$4:$6</definedName>
  </definedNames>
  <calcPr calcId="144525"/>
</workbook>
</file>

<file path=xl/calcChain.xml><?xml version="1.0" encoding="utf-8"?>
<calcChain xmlns="http://schemas.openxmlformats.org/spreadsheetml/2006/main">
  <c r="G23" i="2" l="1"/>
  <c r="D23" i="2"/>
  <c r="U18" i="2"/>
  <c r="T18" i="2"/>
  <c r="O18" i="2"/>
  <c r="N18" i="2"/>
  <c r="M18" i="2"/>
  <c r="L18" i="2"/>
  <c r="Q18" i="2"/>
  <c r="P18" i="2"/>
  <c r="N13" i="2"/>
  <c r="N12" i="2"/>
  <c r="J13" i="2"/>
  <c r="L13" i="2"/>
  <c r="L12" i="2"/>
  <c r="P12" i="2"/>
  <c r="T13" i="2"/>
  <c r="T12" i="2"/>
  <c r="X13" i="2"/>
  <c r="X12" i="2"/>
  <c r="Y12" i="2"/>
  <c r="W18" i="2"/>
  <c r="V18" i="2"/>
  <c r="K18" i="2"/>
  <c r="J18" i="2"/>
  <c r="H18" i="2"/>
  <c r="I18" i="2"/>
  <c r="M12" i="2"/>
  <c r="D13" i="2"/>
  <c r="X18" i="2" l="1"/>
  <c r="Y18" i="2"/>
  <c r="S18" i="2" l="1"/>
  <c r="R18" i="2"/>
  <c r="H14" i="4" l="1"/>
  <c r="D15" i="2"/>
  <c r="G18" i="2"/>
  <c r="D18" i="2"/>
  <c r="H8" i="2"/>
  <c r="I8" i="2"/>
  <c r="J8" i="2"/>
  <c r="K8" i="2"/>
  <c r="L8" i="2"/>
  <c r="M8" i="2"/>
  <c r="N8" i="2"/>
  <c r="O8" i="2"/>
  <c r="P8" i="2"/>
  <c r="Q8" i="2"/>
  <c r="R8" i="2"/>
  <c r="S8" i="2"/>
  <c r="T8" i="2"/>
  <c r="U8" i="2"/>
  <c r="V8" i="2"/>
  <c r="W8" i="2"/>
  <c r="X8" i="2"/>
  <c r="Y8" i="2"/>
  <c r="D10" i="2"/>
  <c r="G10" i="2"/>
  <c r="D14" i="4" l="1"/>
  <c r="G55" i="4"/>
  <c r="G53" i="4"/>
  <c r="Y55" i="4"/>
  <c r="W55" i="4"/>
  <c r="U55" i="4"/>
  <c r="S55" i="4"/>
  <c r="Q55" i="4"/>
  <c r="O55" i="4"/>
  <c r="M55" i="4"/>
  <c r="K55" i="4"/>
  <c r="I55" i="4"/>
  <c r="Y54" i="4"/>
  <c r="W54" i="4"/>
  <c r="U54" i="4"/>
  <c r="S54" i="4"/>
  <c r="Q54" i="4"/>
  <c r="O54" i="4"/>
  <c r="M54" i="4"/>
  <c r="K54" i="4"/>
  <c r="I54" i="4"/>
  <c r="G54" i="4"/>
  <c r="Y53" i="4"/>
  <c r="W53" i="4"/>
  <c r="U53" i="4"/>
  <c r="S53" i="4"/>
  <c r="Q53" i="4"/>
  <c r="O53" i="4"/>
  <c r="M53" i="4"/>
  <c r="K53" i="4"/>
  <c r="I53" i="4"/>
  <c r="G52" i="4"/>
  <c r="G51" i="4"/>
  <c r="Y50" i="4"/>
  <c r="X50" i="4"/>
  <c r="W50" i="4"/>
  <c r="V50" i="4"/>
  <c r="U50" i="4"/>
  <c r="T50" i="4"/>
  <c r="T45" i="4" s="1"/>
  <c r="S50" i="4"/>
  <c r="R50" i="4"/>
  <c r="Q50" i="4"/>
  <c r="P50" i="4"/>
  <c r="O50" i="4"/>
  <c r="N50" i="4"/>
  <c r="M50" i="4"/>
  <c r="L50" i="4"/>
  <c r="K50" i="4"/>
  <c r="J50" i="4"/>
  <c r="I50" i="4"/>
  <c r="H50" i="4"/>
  <c r="Y49" i="4"/>
  <c r="W49" i="4"/>
  <c r="W47" i="4" s="1"/>
  <c r="W45" i="4" s="1"/>
  <c r="U49" i="4"/>
  <c r="S49" i="4"/>
  <c r="Q49" i="4"/>
  <c r="O49" i="4"/>
  <c r="O47" i="4" s="1"/>
  <c r="O45" i="4" s="1"/>
  <c r="M49" i="4"/>
  <c r="K49" i="4"/>
  <c r="I49" i="4"/>
  <c r="Y48" i="4"/>
  <c r="W48" i="4"/>
  <c r="U48" i="4"/>
  <c r="U47" i="4" s="1"/>
  <c r="U45" i="4" s="1"/>
  <c r="S48" i="4"/>
  <c r="Q48" i="4"/>
  <c r="O48" i="4"/>
  <c r="M48" i="4"/>
  <c r="M47" i="4" s="1"/>
  <c r="M45" i="4" s="1"/>
  <c r="K48" i="4"/>
  <c r="I48" i="4"/>
  <c r="X47" i="4"/>
  <c r="V47" i="4"/>
  <c r="V45" i="4" s="1"/>
  <c r="T47" i="4"/>
  <c r="S47" i="4"/>
  <c r="S45" i="4" s="1"/>
  <c r="R47" i="4"/>
  <c r="P47" i="4"/>
  <c r="N47" i="4"/>
  <c r="N45" i="4" s="1"/>
  <c r="L47" i="4"/>
  <c r="K47" i="4"/>
  <c r="K45" i="4" s="1"/>
  <c r="J47" i="4"/>
  <c r="H47" i="4"/>
  <c r="H45" i="4" s="1"/>
  <c r="G46" i="4"/>
  <c r="X45" i="4"/>
  <c r="P45" i="4"/>
  <c r="L45" i="4"/>
  <c r="Y34" i="4"/>
  <c r="W34" i="4"/>
  <c r="U34" i="4"/>
  <c r="S34" i="4"/>
  <c r="Q34" i="4"/>
  <c r="O34" i="4"/>
  <c r="M34" i="4"/>
  <c r="K34" i="4"/>
  <c r="I34" i="4"/>
  <c r="G34" i="4"/>
  <c r="D34" i="4"/>
  <c r="Y33" i="4"/>
  <c r="W33" i="4"/>
  <c r="U33" i="4"/>
  <c r="S33" i="4"/>
  <c r="Q33" i="4"/>
  <c r="O33" i="4"/>
  <c r="M33" i="4"/>
  <c r="K33" i="4"/>
  <c r="I33" i="4"/>
  <c r="D33" i="4"/>
  <c r="G33" i="4" s="1"/>
  <c r="Y32" i="4"/>
  <c r="W32" i="4"/>
  <c r="U32" i="4"/>
  <c r="S32" i="4"/>
  <c r="Q32" i="4"/>
  <c r="O32" i="4"/>
  <c r="M32" i="4"/>
  <c r="K32" i="4"/>
  <c r="I32" i="4"/>
  <c r="D32" i="4"/>
  <c r="G32" i="4" s="1"/>
  <c r="G31" i="4"/>
  <c r="D31" i="4"/>
  <c r="G30" i="4"/>
  <c r="G29" i="4" s="1"/>
  <c r="Y29" i="4"/>
  <c r="X29" i="4"/>
  <c r="W29" i="4"/>
  <c r="V29" i="4"/>
  <c r="U29" i="4"/>
  <c r="T29" i="4"/>
  <c r="S29" i="4"/>
  <c r="R29" i="4"/>
  <c r="Q29" i="4"/>
  <c r="P29" i="4"/>
  <c r="O29" i="4"/>
  <c r="N29" i="4"/>
  <c r="M29" i="4"/>
  <c r="L29" i="4"/>
  <c r="K29" i="4"/>
  <c r="J29" i="4"/>
  <c r="I29" i="4"/>
  <c r="H29" i="4"/>
  <c r="D29" i="4"/>
  <c r="Y28" i="4"/>
  <c r="W28" i="4"/>
  <c r="W26" i="4" s="1"/>
  <c r="W24" i="4" s="1"/>
  <c r="U28" i="4"/>
  <c r="S28" i="4"/>
  <c r="Q28" i="4"/>
  <c r="O28" i="4"/>
  <c r="O26" i="4" s="1"/>
  <c r="O24" i="4" s="1"/>
  <c r="M28" i="4"/>
  <c r="K28" i="4"/>
  <c r="I28" i="4"/>
  <c r="G28" i="4"/>
  <c r="D28" i="4"/>
  <c r="Y27" i="4"/>
  <c r="Y26" i="4" s="1"/>
  <c r="Y24" i="4" s="1"/>
  <c r="W27" i="4"/>
  <c r="U27" i="4"/>
  <c r="U26" i="4" s="1"/>
  <c r="U24" i="4" s="1"/>
  <c r="S27" i="4"/>
  <c r="Q27" i="4"/>
  <c r="Q26" i="4" s="1"/>
  <c r="Q24" i="4" s="1"/>
  <c r="O27" i="4"/>
  <c r="M27" i="4"/>
  <c r="M26" i="4" s="1"/>
  <c r="M24" i="4" s="1"/>
  <c r="K27" i="4"/>
  <c r="I27" i="4"/>
  <c r="I26" i="4" s="1"/>
  <c r="I24" i="4" s="1"/>
  <c r="D27" i="4"/>
  <c r="G27" i="4" s="1"/>
  <c r="X26" i="4"/>
  <c r="V26" i="4"/>
  <c r="T26" i="4"/>
  <c r="R26" i="4"/>
  <c r="P26" i="4"/>
  <c r="N26" i="4"/>
  <c r="L26" i="4"/>
  <c r="J26" i="4"/>
  <c r="H26" i="4"/>
  <c r="D26" i="4"/>
  <c r="G25" i="4"/>
  <c r="D25" i="4"/>
  <c r="X24" i="4"/>
  <c r="V24" i="4"/>
  <c r="T24" i="4"/>
  <c r="R24" i="4"/>
  <c r="P24" i="4"/>
  <c r="N24" i="4"/>
  <c r="L24" i="4"/>
  <c r="J24" i="4"/>
  <c r="H24" i="4"/>
  <c r="G26" i="4" l="1"/>
  <c r="G24" i="4" s="1"/>
  <c r="R45" i="4"/>
  <c r="I47" i="4"/>
  <c r="I45" i="4" s="1"/>
  <c r="Q47" i="4"/>
  <c r="Q45" i="4" s="1"/>
  <c r="Y47" i="4"/>
  <c r="Y45" i="4" s="1"/>
  <c r="G50" i="4"/>
  <c r="K26" i="4"/>
  <c r="K24" i="4" s="1"/>
  <c r="S26" i="4"/>
  <c r="S24" i="4" s="1"/>
  <c r="J45" i="4"/>
  <c r="H14" i="2"/>
  <c r="I14" i="2"/>
  <c r="J14" i="2"/>
  <c r="K14" i="2"/>
  <c r="L14" i="2"/>
  <c r="M14" i="2"/>
  <c r="N14" i="2"/>
  <c r="O14" i="2"/>
  <c r="P14" i="2"/>
  <c r="Q14" i="2"/>
  <c r="R14" i="2"/>
  <c r="S14" i="2"/>
  <c r="T14" i="2"/>
  <c r="U14" i="2"/>
  <c r="V14" i="2"/>
  <c r="W14" i="2"/>
  <c r="X14" i="2"/>
  <c r="Y14" i="2"/>
  <c r="G16" i="2"/>
  <c r="D16" i="2"/>
  <c r="D14" i="2" s="1"/>
  <c r="W23" i="2" l="1"/>
  <c r="O23" i="2"/>
  <c r="M23" i="2"/>
  <c r="K23" i="2"/>
  <c r="Y17" i="2"/>
  <c r="W17" i="2"/>
  <c r="U17" i="2"/>
  <c r="S17" i="2"/>
  <c r="Q17" i="2"/>
  <c r="O17" i="2"/>
  <c r="M17" i="2"/>
  <c r="K17" i="2"/>
  <c r="I17" i="2"/>
  <c r="D17" i="2"/>
  <c r="G17" i="2" s="1"/>
  <c r="Y14" i="4"/>
  <c r="Y15" i="4"/>
  <c r="Y16" i="4"/>
  <c r="W14" i="4"/>
  <c r="W15" i="4"/>
  <c r="W16" i="4"/>
  <c r="U14" i="4"/>
  <c r="U15" i="4"/>
  <c r="U16" i="4"/>
  <c r="S14" i="4"/>
  <c r="S15" i="4"/>
  <c r="S16" i="4"/>
  <c r="Q14" i="4"/>
  <c r="Q15" i="4"/>
  <c r="Q16" i="4"/>
  <c r="O14" i="4"/>
  <c r="O15" i="4"/>
  <c r="O16" i="4"/>
  <c r="M14" i="4"/>
  <c r="M15" i="4"/>
  <c r="M16" i="4"/>
  <c r="K14" i="4"/>
  <c r="K15" i="4"/>
  <c r="K16" i="4"/>
  <c r="I15" i="4"/>
  <c r="I16" i="4"/>
  <c r="G14" i="4"/>
  <c r="D15" i="4"/>
  <c r="G15" i="4" s="1"/>
  <c r="D16" i="4"/>
  <c r="G16" i="4" s="1"/>
  <c r="G15" i="2" l="1"/>
  <c r="G14" i="2" s="1"/>
  <c r="Y13" i="2"/>
  <c r="W13" i="2"/>
  <c r="U13" i="2"/>
  <c r="S13" i="2"/>
  <c r="Q13" i="2"/>
  <c r="O13" i="2"/>
  <c r="M13" i="2"/>
  <c r="M11" i="2" s="1"/>
  <c r="K13" i="2"/>
  <c r="I13" i="2"/>
  <c r="G13" i="2"/>
  <c r="W12" i="2"/>
  <c r="U12" i="2"/>
  <c r="S12" i="2"/>
  <c r="S11" i="2" s="1"/>
  <c r="S7" i="2" s="1"/>
  <c r="Q12" i="2"/>
  <c r="O12" i="2"/>
  <c r="K12" i="2"/>
  <c r="K11" i="2" s="1"/>
  <c r="K7" i="2" s="1"/>
  <c r="I12" i="2"/>
  <c r="D12" i="2"/>
  <c r="X11" i="2"/>
  <c r="X7" i="2" s="1"/>
  <c r="V11" i="2"/>
  <c r="V7" i="2" s="1"/>
  <c r="T11" i="2"/>
  <c r="T7" i="2" s="1"/>
  <c r="R11" i="2"/>
  <c r="R7" i="2" s="1"/>
  <c r="P11" i="2"/>
  <c r="P7" i="2" s="1"/>
  <c r="N11" i="2"/>
  <c r="N7" i="2" s="1"/>
  <c r="L11" i="2"/>
  <c r="L7" i="2" s="1"/>
  <c r="J11" i="2"/>
  <c r="J7" i="2" s="1"/>
  <c r="H11" i="2"/>
  <c r="H7" i="2" s="1"/>
  <c r="G9" i="2"/>
  <c r="G8" i="2" s="1"/>
  <c r="D9" i="2"/>
  <c r="D8" i="2" s="1"/>
  <c r="O11" i="2" l="1"/>
  <c r="O7" i="2" s="1"/>
  <c r="M7" i="2"/>
  <c r="U11" i="2"/>
  <c r="U7" i="2" s="1"/>
  <c r="I11" i="2"/>
  <c r="I7" i="2" s="1"/>
  <c r="Q11" i="2"/>
  <c r="Q7" i="2" s="1"/>
  <c r="Y11" i="2"/>
  <c r="Y7" i="2" s="1"/>
  <c r="G12" i="2"/>
  <c r="G11" i="2" s="1"/>
  <c r="G7" i="2" s="1"/>
  <c r="D11" i="2"/>
  <c r="D7" i="2" s="1"/>
  <c r="W11" i="2"/>
  <c r="W7" i="2" s="1"/>
  <c r="D9" i="4"/>
  <c r="I9" i="4"/>
  <c r="K9" i="4"/>
  <c r="M9" i="4"/>
  <c r="O9" i="4"/>
  <c r="Q9" i="4"/>
  <c r="S9" i="4"/>
  <c r="U9" i="4"/>
  <c r="W9" i="4"/>
  <c r="Y9" i="4"/>
  <c r="H10" i="4"/>
  <c r="H8" i="4" s="1"/>
  <c r="J10" i="4"/>
  <c r="J8" i="4" s="1"/>
  <c r="L10" i="4"/>
  <c r="L8" i="4" s="1"/>
  <c r="N10" i="4"/>
  <c r="N8" i="4" s="1"/>
  <c r="P10" i="4"/>
  <c r="P8" i="4" s="1"/>
  <c r="R10" i="4"/>
  <c r="R8" i="4" s="1"/>
  <c r="T10" i="4"/>
  <c r="T8" i="4" s="1"/>
  <c r="V10" i="4"/>
  <c r="V8" i="4" s="1"/>
  <c r="X10" i="4"/>
  <c r="X8" i="4" s="1"/>
  <c r="D11" i="4"/>
  <c r="D48" i="4" s="1"/>
  <c r="G48" i="4" s="1"/>
  <c r="I11" i="4"/>
  <c r="K11" i="4"/>
  <c r="M11" i="4"/>
  <c r="O11" i="4"/>
  <c r="Q11" i="4"/>
  <c r="S11" i="4"/>
  <c r="U11" i="4"/>
  <c r="W11" i="4"/>
  <c r="Y11" i="4"/>
  <c r="Y10" i="4" s="1"/>
  <c r="D12" i="4"/>
  <c r="I12" i="4"/>
  <c r="K12" i="4"/>
  <c r="M12" i="4"/>
  <c r="O12" i="4"/>
  <c r="Q12" i="4"/>
  <c r="S12" i="4"/>
  <c r="U12" i="4"/>
  <c r="W12" i="4"/>
  <c r="Y12" i="4"/>
  <c r="D13" i="4"/>
  <c r="I13" i="4"/>
  <c r="K13" i="4"/>
  <c r="M13" i="4"/>
  <c r="O13" i="4"/>
  <c r="Q13" i="4"/>
  <c r="S13" i="4"/>
  <c r="U13" i="4"/>
  <c r="W13" i="4"/>
  <c r="Y13" i="4"/>
  <c r="G47" i="4" l="1"/>
  <c r="G45" i="4" s="1"/>
  <c r="G12" i="4"/>
  <c r="D49" i="4"/>
  <c r="G49" i="4" s="1"/>
  <c r="Q10" i="4"/>
  <c r="I10" i="4"/>
  <c r="G9" i="4"/>
  <c r="G8" i="4" s="1"/>
  <c r="D46" i="4"/>
  <c r="G13" i="4"/>
  <c r="D50" i="4"/>
  <c r="W10" i="4"/>
  <c r="O10" i="4"/>
  <c r="D10" i="4"/>
  <c r="D47" i="4" s="1"/>
  <c r="U10" i="4"/>
  <c r="M10" i="4"/>
  <c r="M8" i="4" s="1"/>
  <c r="S10" i="4"/>
  <c r="K10" i="4"/>
  <c r="K8" i="4" s="1"/>
  <c r="Y8" i="4"/>
  <c r="U8" i="4"/>
  <c r="Q8" i="4"/>
  <c r="I8" i="4"/>
  <c r="W8" i="4"/>
  <c r="S8" i="4"/>
  <c r="O8" i="4"/>
  <c r="G11" i="4"/>
  <c r="G10" i="4" s="1"/>
</calcChain>
</file>

<file path=xl/comments1.xml><?xml version="1.0" encoding="utf-8"?>
<comments xmlns="http://schemas.openxmlformats.org/spreadsheetml/2006/main">
  <authors>
    <author>Son Thi Hue</author>
  </authors>
  <commentList>
    <comment ref="G25" authorId="0">
      <text>
        <r>
          <rPr>
            <b/>
            <sz val="9"/>
            <color indexed="81"/>
            <rFont val="Tahoma"/>
            <family val="2"/>
          </rPr>
          <t>Son Thi Hue:</t>
        </r>
        <r>
          <rPr>
            <sz val="9"/>
            <color indexed="81"/>
            <rFont val="Tahoma"/>
            <family val="2"/>
          </rPr>
          <t xml:space="preserve">
Có một số đối tượng chết trong tháng 4 hoặc tháng 5 nên chỉ hưởng đc 1 thag hoặc 2 tháng (nên số người nhân mức hỗ trợ nhân số tháng ra tổng kinh phí không khớp) 
</t>
        </r>
      </text>
    </comment>
    <comment ref="G30" authorId="0">
      <text>
        <r>
          <rPr>
            <b/>
            <sz val="9"/>
            <color indexed="81"/>
            <rFont val="Tahoma"/>
            <family val="2"/>
          </rPr>
          <t>Son Thi Hue:</t>
        </r>
        <r>
          <rPr>
            <sz val="9"/>
            <color indexed="81"/>
            <rFont val="Tahoma"/>
            <family val="2"/>
          </rPr>
          <t xml:space="preserve">
Có 1 số đối tượng chết và đã hỗ trợ người bán vé số(nên số người nhân mức hỗ trợ nhân số tháng ra tổng kinh phí không khớp) 
</t>
        </r>
      </text>
    </comment>
    <comment ref="G46" authorId="0">
      <text>
        <r>
          <rPr>
            <b/>
            <sz val="9"/>
            <color indexed="81"/>
            <rFont val="Tahoma"/>
            <family val="2"/>
          </rPr>
          <t>Son Thi Hue:</t>
        </r>
        <r>
          <rPr>
            <sz val="9"/>
            <color indexed="81"/>
            <rFont val="Tahoma"/>
            <family val="2"/>
          </rPr>
          <t xml:space="preserve">
Có một số đối tượng chết trong tháng 4 hoặc tháng 5 nên chỉ hưởng đc 1 thag hoặc 2 tháng (nên số người nhân mức hỗ trợ nhân số tháng ra tổng kinh phí không khớp) 
</t>
        </r>
      </text>
    </comment>
    <comment ref="G51" authorId="0">
      <text>
        <r>
          <rPr>
            <b/>
            <sz val="9"/>
            <color indexed="81"/>
            <rFont val="Tahoma"/>
            <family val="2"/>
          </rPr>
          <t>Son Thi Hue:</t>
        </r>
        <r>
          <rPr>
            <sz val="9"/>
            <color indexed="81"/>
            <rFont val="Tahoma"/>
            <family val="2"/>
          </rPr>
          <t xml:space="preserve">
Có 1 số đối tượng chết và đã hỗ trợ người bán vé số(nên số người nhân mức hỗ trợ nhân số tháng ra tổng kinh phí không khớp) 
</t>
        </r>
      </text>
    </comment>
  </commentList>
</comments>
</file>

<file path=xl/comments2.xml><?xml version="1.0" encoding="utf-8"?>
<comments xmlns="http://schemas.openxmlformats.org/spreadsheetml/2006/main">
  <authors>
    <author>Son Thi Hue</author>
  </authors>
  <commentList>
    <comment ref="G9" authorId="0">
      <text>
        <r>
          <rPr>
            <b/>
            <sz val="9"/>
            <color indexed="81"/>
            <rFont val="Tahoma"/>
            <family val="2"/>
          </rPr>
          <t>Son Thi Hue:</t>
        </r>
        <r>
          <rPr>
            <sz val="9"/>
            <color indexed="81"/>
            <rFont val="Tahoma"/>
            <family val="2"/>
          </rPr>
          <t xml:space="preserve">
Có một số đối tượng chết trong tháng 4 hoặc tháng 5 nên chỉ hưởng đc 1 thag hoặc 2 tháng (nên số người nhân mức hỗ trợ nhân số tháng ra tổng kinh phí không khớp) 
</t>
        </r>
      </text>
    </comment>
    <comment ref="G15" authorId="0">
      <text>
        <r>
          <rPr>
            <b/>
            <sz val="9"/>
            <color indexed="81"/>
            <rFont val="Tahoma"/>
            <family val="2"/>
          </rPr>
          <t>Son Thi Hue:</t>
        </r>
        <r>
          <rPr>
            <sz val="9"/>
            <color indexed="81"/>
            <rFont val="Tahoma"/>
            <family val="2"/>
          </rPr>
          <t xml:space="preserve">
Có 1 số đối tượng chết và đã hỗ trợ người bán vé số(nên số người nhân mức hỗ trợ nhân số tháng ra tổng kinh phí không khớp) 
</t>
        </r>
      </text>
    </comment>
    <comment ref="G18" authorId="0">
      <text>
        <r>
          <rPr>
            <b/>
            <sz val="9"/>
            <color indexed="81"/>
            <rFont val="Tahoma"/>
            <family val="2"/>
          </rPr>
          <t>Son Thi Hue:</t>
        </r>
        <r>
          <rPr>
            <sz val="9"/>
            <color indexed="81"/>
            <rFont val="Tahoma"/>
            <family val="2"/>
          </rPr>
          <t xml:space="preserve">
Có 1 số đối tượng chết và đã hỗ trợ người bán vé số(nên số người nhân mức hỗ trợ nhân số tháng ra tổng kinh phí không khớp) 
</t>
        </r>
      </text>
    </comment>
  </commentList>
</comments>
</file>

<file path=xl/sharedStrings.xml><?xml version="1.0" encoding="utf-8"?>
<sst xmlns="http://schemas.openxmlformats.org/spreadsheetml/2006/main" count="248" uniqueCount="59">
  <si>
    <t>STT</t>
  </si>
  <si>
    <t>Nội dung</t>
  </si>
  <si>
    <t>Đơn vị tính</t>
  </si>
  <si>
    <t>Đối tượng</t>
  </si>
  <si>
    <t>Người có công với Cách mạng đang hưởng trợ cấp hàng tháng</t>
  </si>
  <si>
    <t>- Hộ nghèo</t>
  </si>
  <si>
    <t>- Hộ cận nghèo</t>
  </si>
  <si>
    <t>Hộ nghèo, cận nghèo</t>
  </si>
  <si>
    <t>người</t>
  </si>
  <si>
    <t>Đối tượng bảo trợ xã hội</t>
  </si>
  <si>
    <t>Số tháng được hưởng</t>
  </si>
  <si>
    <t>nhân khẩu</t>
  </si>
  <si>
    <t>Số lượng</t>
  </si>
  <si>
    <t>Thành phố Trà Vinh</t>
  </si>
  <si>
    <t>Trà Cú</t>
  </si>
  <si>
    <t>Cầu Ngang</t>
  </si>
  <si>
    <t>Châu Thành</t>
  </si>
  <si>
    <t>Tiẻu Cần</t>
  </si>
  <si>
    <t xml:space="preserve">Cầu Kè </t>
  </si>
  <si>
    <t>Càng Long</t>
  </si>
  <si>
    <t>Thị xã Duyên Hải</t>
  </si>
  <si>
    <t>Mức hỗ trợ 
(NQ42/NQ-CP)</t>
  </si>
  <si>
    <t>Tống kinh phí</t>
  </si>
  <si>
    <t>SL</t>
  </si>
  <si>
    <t>KP</t>
  </si>
  <si>
    <t>ĐVT: triệu đồng</t>
  </si>
  <si>
    <t>H. Duyên Hải</t>
  </si>
  <si>
    <r>
      <t xml:space="preserve">BẢNG TỔNG HỢP 03 NHÓM ĐỐI TƯỢNG ĐƯỢC HƯỞNG HỖ TRỢ ASXH DO ẢNH HƯỞNG DỊCH COVID-19
</t>
    </r>
    <r>
      <rPr>
        <i/>
        <sz val="12"/>
        <color theme="1"/>
        <rFont val="Times New Roman"/>
        <family val="1"/>
      </rPr>
      <t>(Kèm theo Tờ trình số: .........../TTr-STC ngày ..../4/2020 của Sở Tài chính Trà Vinh)</t>
    </r>
  </si>
  <si>
    <t>3 đối tượng đầu tiên</t>
  </si>
  <si>
    <t xml:space="preserve"> Đối tượng người lao động bị tạm hoãn hợp đồng lao động, nghỉ không lương tại các doanh nghiệp</t>
  </si>
  <si>
    <t>Đối tượng là người lao động bị chấm dứt hợp đồng lao động nhưng chưa đủ điều kiện trợ cấp thất nghiệp, lao động không có giao kết hợp đồng lao động, mất việc làm</t>
  </si>
  <si>
    <t>Hộ kinh doanh cá thể có doanh thu khai thuế dưới 100 triệu đồng tạm ngừng kinh doanh</t>
  </si>
  <si>
    <t>Hộ</t>
  </si>
  <si>
    <t>Ghi chú</t>
  </si>
  <si>
    <t>Tạm ứng Quỹ DTTC theo QĐ của UBT</t>
  </si>
  <si>
    <t>QĐ 2181/QĐ-UBND
ngày 09/5/2020</t>
  </si>
  <si>
    <t>QĐ 2422/QĐ-UBND
ngày 16/6/2020</t>
  </si>
  <si>
    <t>QĐ 2162/QĐ-UBND
ngày 07/5/2020</t>
  </si>
  <si>
    <t>- Đối tượng bảo trợ xã hội (QĐ 2181/QĐ-UBND ngày 09/5/2020)</t>
  </si>
  <si>
    <t>- Đối tượng bảo trợ xã hội (bổ sung theo QĐ 2422/QĐ-UBND ngày 16/6/2020)</t>
  </si>
  <si>
    <t>PHÂN BỔ</t>
  </si>
  <si>
    <t>A</t>
  </si>
  <si>
    <t>B</t>
  </si>
  <si>
    <t>THỰC HIỆN</t>
  </si>
  <si>
    <t>C</t>
  </si>
  <si>
    <t>CHÊNH LỆCH NGUỒN</t>
  </si>
  <si>
    <t>Đối tượng người có công theo QĐ số 2162/QĐ-UBND ngày 7/5/2020 của UBND tỉnh</t>
  </si>
  <si>
    <t>Đối tượng người có công (theo QĐ bổ sung số 2497/QĐ-UBND ngày 25/6/2020 của UBND tỉnh)</t>
  </si>
  <si>
    <t>Đối tượng người có công với cách mạng</t>
  </si>
  <si>
    <t>-</t>
  </si>
  <si>
    <t>Tiểu Cần</t>
  </si>
  <si>
    <t>QĐ 2422/QĐ-UBND ngày 16/6/2020</t>
  </si>
  <si>
    <t xml:space="preserve">QĐsố 2497/QĐ-UBND ngày 25/6/2020 </t>
  </si>
  <si>
    <t>QĐ 2181/QĐ-UBND ngày 09/5/2020</t>
  </si>
  <si>
    <t>Tạm ứng nguồn dự phòng ngân sách tỉnh</t>
  </si>
  <si>
    <t>QĐ 2910 ngày 7/8/2020 bổ sung danh sách hộ nghèo, cận nghèo</t>
  </si>
  <si>
    <t>QĐ 2741 ngày 15/7/2020 (TX DH)
QĐ 2758 ngày 20/7/2020 (Tp TV)
QĐ 2855 ngày 30/7/2020 (huyện CK)
QĐ 2912 ngày 10/8/2020 (huyện DH)</t>
  </si>
  <si>
    <t>QĐ 2366 ngày 8/6/2020 (huyện CT)
QĐ 2548 ngày 29/6/2020 (huyện CN)
QĐ 2549 ngày 29/6/2020 (huyện CL)
QĐ 2547 ngày 29/6/2020 (huyện TC)
QĐ 2581ngày 1/7/2020 (huyện CK)
QĐ 2582 ngày 1/7/2020 (huyện CK)
QĐ 2641 ngày 3/7/2020 (huyện CT)
QĐ 2640 ngày 3/7/2020 (TX DH)
QĐ 2639 ngày 3/7/2020 (TX DH)
QĐ 2359 ngày 5/6/2020 (TPTV)
QĐ 2371 ngày 9/6/2020 (TX DH)
QĐ 2354 ngày 4/6/2020 (huyện DH)
QĐ 2352 ngày 4/6/2020 (huyện CL)
QĐ 2417 ngày 12/6/2020 (huyện CL)
QĐ 2416 ngày 12/6/2020 (huyện TC)
QĐ 2414 ngày 12/6/2020 (huyện CL)
QĐ 2454 ngày 22/6/2020 (TX DH)
QĐ 2720 ngày 13/7/2020 (TPTV)
QĐ 2719 ngày 13/7/2020 (huyện DH)
QĐ 2718 ngày 13/7/2020 (huyện CN)
QĐ 2717 ngày 13/7/2020 (huyện CL)
QĐ 2716 ngày 13/7/2020 (TPTV)
QĐ 2715 ngày 13/7/2020 (huyện Tr cú)
QĐ 2714 ngày 13/7/2020 (huyện DH)
QĐ 2713 ngày 13/7/2020 (huyện CL)
QĐ 2712 ngày 13/7/2020 (huyện CN)
QĐ 2711 ngày 13/7/2020 (huyện CL)
QĐ 2710 ngày 13/7/2020 (huyện CN)
QĐ 2754 ngày 17/7/2020 (huyện TC)
QĐ 2731 ngày 17/7/2020 (TP TV)
QĐ 2753 ngày 17/7/2020 (huyện TC)
QĐ 2812 ngày 27/7/2020 (TX DH) 
QĐ 2777 ngày 22/7/2020 (huyện CT)
QĐ 2778 ngày 22/7/2020 (TPTV)
QĐ 2776 ngày 22/7/2020 (huyện CT)
QĐ 2856 ngày 30/7/2020 (TP TV)
QĐ 2865 ngày 31/7/2020 (huyện Tr cú)
QĐ 2866 ngày 31/7/2020 (huyện Tr Cú)
QD 2898 ngày 7/8/2020 (huyện CL)
QĐ 2896 ngày 7/8/2020 (huyện CL)
QĐ 2897 ngày 7/8/2020 (huyện CL)
QĐ 2913 ngày 10/8/2020 (huyện DH)
QĐ 2919 ngày 11/8/2020 (huyện CN)
QĐ 2920 ngày 11/8/2020 (huyện CN)
QĐ 2945 ngày 12/8/2020 (huyện CN)
QĐ 2949 ngày 13/8/2020 (huyện CT)
QĐ 2969 ngày 18/8/2020 (huyện CK)
QĐ 2971 ngày 18/8/2020 (huyện CK)
QĐ 2970 ngày 18/8/2020 (huyện CK)</t>
  </si>
  <si>
    <t>BẢNG TỔNG HỢP QUYẾT ĐỊNH UBND TỈNH PHÊ DUYỆT HỖ TRỢ NGƯỜI DÂN THEO NGHỊ QUYẾT SỐ 42/NQ-CP NGÀY 9/4/2020 CỦA CHÍNH PHỦ</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</si>
</sst>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0_);_(* \(#,##0.0\);_(* &quot;-&quot;??_);_(@_)"/>
    <numFmt numFmtId="166" formatCode="#,##0.0"/>
  </numFmts>
  <fonts count="16">
    <font>
      <sz val="10"/>
      <color theme="1"/>
      <name val="Arial"/>
      <family val="2"/>
    </font>
    <font>
      <sz val="10"/>
      <color theme="1"/>
      <name val="Arial"/>
      <family val="2"/>
    </font>
    <font>
      <sz val="12"/>
      <color theme="1"/>
      <name val="Times New Roman"/>
      <family val="1"/>
    </font>
    <font>
      <b/>
      <sz val="12"/>
      <color theme="1"/>
      <name val="Times New Roman"/>
      <family val="1"/>
    </font>
    <font>
      <sz val="12"/>
      <color rgb="FF000000"/>
      <name val="Times New Roman"/>
      <family val="1"/>
    </font>
    <font>
      <b/>
      <sz val="12"/>
      <color rgb="FF000000"/>
      <name val="Times New Roman"/>
      <family val="1"/>
    </font>
    <font>
      <sz val="12"/>
      <name val="Times New Roman"/>
      <family val="1"/>
    </font>
    <font>
      <b/>
      <u/>
      <sz val="12"/>
      <color theme="1"/>
      <name val="Times New Roman"/>
      <family val="1"/>
    </font>
    <font>
      <sz val="11"/>
      <name val=".VnArial Narrow"/>
      <family val="2"/>
    </font>
    <font>
      <b/>
      <sz val="12"/>
      <name val="Times New Roman"/>
      <family val="1"/>
    </font>
    <font>
      <i/>
      <sz val="12"/>
      <color theme="1"/>
      <name val="Times New Roman"/>
      <family val="1"/>
    </font>
    <font>
      <b/>
      <sz val="9"/>
      <color indexed="81"/>
      <name val="Tahoma"/>
      <family val="2"/>
    </font>
    <font>
      <sz val="9"/>
      <color indexed="81"/>
      <name val="Tahoma"/>
      <family val="2"/>
    </font>
    <font>
      <i/>
      <sz val="12"/>
      <color rgb="FF000000"/>
      <name val="Times New Roman"/>
      <family val="1"/>
    </font>
    <font>
      <i/>
      <sz val="12"/>
      <name val="Times New Roman"/>
      <family val="1"/>
    </font>
    <font>
      <b/>
      <sz val="14"/>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8" fillId="0" borderId="0"/>
  </cellStyleXfs>
  <cellXfs count="203">
    <xf numFmtId="0" fontId="0" fillId="0" borderId="0" xfId="0"/>
    <xf numFmtId="0" fontId="2" fillId="0" borderId="0" xfId="0" applyFont="1"/>
    <xf numFmtId="0" fontId="2" fillId="0" borderId="0" xfId="0" applyFont="1" applyAlignment="1">
      <alignment wrapText="1"/>
    </xf>
    <xf numFmtId="0" fontId="3" fillId="0" borderId="0" xfId="0" applyFont="1"/>
    <xf numFmtId="0" fontId="2" fillId="0" borderId="0" xfId="0" applyFont="1" applyFill="1"/>
    <xf numFmtId="3" fontId="2" fillId="0" borderId="0" xfId="0" applyNumberFormat="1" applyFont="1" applyAlignment="1">
      <alignment horizontal="center" vertical="center"/>
    </xf>
    <xf numFmtId="3" fontId="2" fillId="0" borderId="0" xfId="0" applyNumberFormat="1" applyFont="1" applyAlignment="1">
      <alignment horizontal="right"/>
    </xf>
    <xf numFmtId="3" fontId="2" fillId="0" borderId="0" xfId="0" applyNumberFormat="1" applyFont="1"/>
    <xf numFmtId="0" fontId="2" fillId="0" borderId="0" xfId="0" applyFont="1" applyAlignment="1">
      <alignment horizontal="left"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4" fillId="0" borderId="1" xfId="0" applyFont="1" applyBorder="1" applyAlignment="1">
      <alignment horizontal="center" vertical="center"/>
    </xf>
    <xf numFmtId="0" fontId="2" fillId="0" borderId="1" xfId="0" applyFont="1" applyBorder="1" applyAlignment="1">
      <alignment vertical="center" wrapText="1"/>
    </xf>
    <xf numFmtId="164" fontId="2" fillId="0" borderId="1" xfId="1" applyNumberFormat="1" applyFont="1" applyBorder="1" applyAlignment="1">
      <alignment vertical="center"/>
    </xf>
    <xf numFmtId="0" fontId="4" fillId="0" borderId="1" xfId="0" applyFont="1" applyBorder="1" applyAlignment="1">
      <alignment horizontal="right" vertical="center"/>
    </xf>
    <xf numFmtId="3" fontId="4" fillId="0" borderId="1" xfId="1" applyNumberFormat="1" applyFont="1" applyBorder="1" applyAlignment="1">
      <alignment horizontal="right" vertical="center"/>
    </xf>
    <xf numFmtId="43" fontId="4" fillId="0" borderId="1" xfId="1" applyNumberFormat="1" applyFont="1" applyBorder="1" applyAlignment="1">
      <alignment horizontal="right" vertical="center"/>
    </xf>
    <xf numFmtId="0" fontId="2" fillId="0" borderId="1" xfId="0" quotePrefix="1" applyFont="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xf>
    <xf numFmtId="4" fontId="9" fillId="0" borderId="1" xfId="2" applyNumberFormat="1" applyFont="1" applyBorder="1" applyAlignment="1">
      <alignment horizontal="center" vertical="center" wrapText="1"/>
    </xf>
    <xf numFmtId="3" fontId="4" fillId="0" borderId="1" xfId="0" applyNumberFormat="1" applyFont="1" applyFill="1" applyBorder="1" applyAlignment="1">
      <alignment horizontal="center" vertical="center"/>
    </xf>
    <xf numFmtId="4" fontId="5" fillId="0" borderId="1" xfId="0" applyNumberFormat="1" applyFont="1" applyFill="1" applyBorder="1" applyAlignment="1">
      <alignment vertical="center"/>
    </xf>
    <xf numFmtId="0" fontId="4" fillId="3" borderId="1" xfId="0" applyFont="1" applyFill="1" applyBorder="1" applyAlignment="1">
      <alignment horizontal="right" vertical="center"/>
    </xf>
    <xf numFmtId="165" fontId="4" fillId="3" borderId="1" xfId="1" applyNumberFormat="1" applyFont="1" applyFill="1" applyBorder="1" applyAlignment="1">
      <alignment horizontal="right" vertical="center"/>
    </xf>
    <xf numFmtId="4" fontId="4" fillId="0" borderId="1" xfId="1" applyNumberFormat="1" applyFont="1" applyBorder="1" applyAlignment="1">
      <alignment horizontal="righ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164" fontId="2" fillId="0" borderId="2" xfId="1" applyNumberFormat="1" applyFont="1" applyBorder="1" applyAlignment="1">
      <alignment vertical="center"/>
    </xf>
    <xf numFmtId="0" fontId="2" fillId="0" borderId="2" xfId="0" applyFont="1" applyBorder="1" applyAlignment="1">
      <alignment vertical="center"/>
    </xf>
    <xf numFmtId="43" fontId="2" fillId="0" borderId="2" xfId="1" applyNumberFormat="1" applyFont="1" applyBorder="1" applyAlignment="1">
      <alignment horizontal="right" vertical="center"/>
    </xf>
    <xf numFmtId="4" fontId="6" fillId="0" borderId="2" xfId="1" applyNumberFormat="1" applyFont="1" applyBorder="1" applyAlignment="1">
      <alignment horizontal="right" vertical="center"/>
    </xf>
    <xf numFmtId="3" fontId="6" fillId="0" borderId="2" xfId="1" applyNumberFormat="1" applyFont="1" applyBorder="1" applyAlignment="1">
      <alignment horizontal="right" vertical="center"/>
    </xf>
    <xf numFmtId="0" fontId="4" fillId="0" borderId="3" xfId="0" applyFont="1" applyBorder="1" applyAlignment="1">
      <alignment horizontal="center" vertical="center"/>
    </xf>
    <xf numFmtId="0" fontId="2" fillId="0" borderId="3" xfId="0" applyFont="1" applyBorder="1" applyAlignment="1">
      <alignment vertical="center" wrapText="1"/>
    </xf>
    <xf numFmtId="164" fontId="2" fillId="0" borderId="3" xfId="1" applyNumberFormat="1" applyFont="1" applyBorder="1" applyAlignment="1">
      <alignment vertical="center"/>
    </xf>
    <xf numFmtId="0" fontId="2" fillId="3" borderId="3" xfId="0" applyFont="1" applyFill="1" applyBorder="1" applyAlignment="1">
      <alignment vertical="center"/>
    </xf>
    <xf numFmtId="43" fontId="2" fillId="3" borderId="3" xfId="1" applyNumberFormat="1" applyFont="1" applyFill="1" applyBorder="1" applyAlignment="1">
      <alignment horizontal="right" vertical="center"/>
    </xf>
    <xf numFmtId="4" fontId="6" fillId="0" borderId="3" xfId="1" applyNumberFormat="1" applyFont="1" applyBorder="1" applyAlignment="1">
      <alignment horizontal="right" vertical="center"/>
    </xf>
    <xf numFmtId="3" fontId="6" fillId="0" borderId="3" xfId="1" applyNumberFormat="1" applyFont="1" applyBorder="1" applyAlignment="1">
      <alignment horizontal="right" vertical="center"/>
    </xf>
    <xf numFmtId="0" fontId="3" fillId="0" borderId="1" xfId="0" applyFont="1" applyBorder="1" applyAlignment="1">
      <alignment horizontal="center" vertical="center"/>
    </xf>
    <xf numFmtId="0" fontId="3" fillId="0" borderId="1" xfId="0" applyFont="1" applyBorder="1"/>
    <xf numFmtId="0" fontId="2" fillId="0" borderId="1" xfId="0" applyFont="1" applyFill="1" applyBorder="1"/>
    <xf numFmtId="0" fontId="2" fillId="0" borderId="1" xfId="0" applyFont="1" applyBorder="1"/>
    <xf numFmtId="0" fontId="2" fillId="0" borderId="1" xfId="0" applyFont="1" applyBorder="1" applyAlignment="1">
      <alignment wrapText="1"/>
    </xf>
    <xf numFmtId="0" fontId="10" fillId="0" borderId="0" xfId="0" applyFont="1" applyAlignment="1">
      <alignment horizontal="center"/>
    </xf>
    <xf numFmtId="0" fontId="13" fillId="0" borderId="1" xfId="0" applyFont="1" applyBorder="1" applyAlignment="1">
      <alignment horizontal="center" vertical="center"/>
    </xf>
    <xf numFmtId="164" fontId="10" fillId="0" borderId="1" xfId="1" applyNumberFormat="1" applyFont="1" applyBorder="1" applyAlignment="1">
      <alignment vertical="center"/>
    </xf>
    <xf numFmtId="0" fontId="10" fillId="3" borderId="1" xfId="0" applyFont="1" applyFill="1" applyBorder="1" applyAlignment="1">
      <alignment vertical="center"/>
    </xf>
    <xf numFmtId="43" fontId="10" fillId="3" borderId="1" xfId="1" applyNumberFormat="1" applyFont="1" applyFill="1" applyBorder="1" applyAlignment="1">
      <alignment horizontal="right" vertical="center"/>
    </xf>
    <xf numFmtId="4" fontId="14" fillId="0" borderId="1" xfId="1" applyNumberFormat="1" applyFont="1" applyBorder="1" applyAlignment="1">
      <alignment horizontal="right" vertical="center"/>
    </xf>
    <xf numFmtId="3" fontId="14" fillId="0" borderId="1" xfId="1" applyNumberFormat="1" applyFont="1" applyBorder="1" applyAlignment="1">
      <alignment horizontal="right" vertical="center"/>
    </xf>
    <xf numFmtId="0" fontId="10" fillId="0" borderId="1" xfId="0" applyFont="1" applyBorder="1" applyAlignment="1">
      <alignment wrapText="1"/>
    </xf>
    <xf numFmtId="0" fontId="10" fillId="0" borderId="1" xfId="0" quotePrefix="1" applyFont="1" applyBorder="1" applyAlignment="1">
      <alignment vertical="center" wrapText="1"/>
    </xf>
    <xf numFmtId="3" fontId="9" fillId="0" borderId="1" xfId="2" applyNumberFormat="1" applyFont="1" applyBorder="1" applyAlignment="1">
      <alignment horizontal="center" vertical="center" wrapText="1"/>
    </xf>
    <xf numFmtId="0" fontId="4" fillId="3" borderId="1" xfId="0" applyFont="1" applyFill="1" applyBorder="1" applyAlignment="1">
      <alignment horizontal="center" vertical="center"/>
    </xf>
    <xf numFmtId="0" fontId="4" fillId="3" borderId="1" xfId="0" quotePrefix="1" applyFont="1" applyFill="1" applyBorder="1" applyAlignment="1">
      <alignment vertical="center" wrapText="1"/>
    </xf>
    <xf numFmtId="164" fontId="2" fillId="3" borderId="1" xfId="1" applyNumberFormat="1" applyFont="1" applyFill="1" applyBorder="1" applyAlignment="1">
      <alignment vertical="center"/>
    </xf>
    <xf numFmtId="0" fontId="2" fillId="3" borderId="1" xfId="0" applyFont="1" applyFill="1" applyBorder="1" applyAlignment="1">
      <alignment horizontal="right" vertical="center"/>
    </xf>
    <xf numFmtId="43" fontId="2" fillId="3" borderId="1" xfId="1" applyNumberFormat="1" applyFont="1" applyFill="1" applyBorder="1" applyAlignment="1">
      <alignment horizontal="right" vertical="center"/>
    </xf>
    <xf numFmtId="3" fontId="6" fillId="3" borderId="1" xfId="1" applyNumberFormat="1" applyFont="1" applyFill="1" applyBorder="1" applyAlignment="1">
      <alignment horizontal="right" vertical="center"/>
    </xf>
    <xf numFmtId="0" fontId="2" fillId="3" borderId="1" xfId="0" applyFont="1" applyFill="1" applyBorder="1"/>
    <xf numFmtId="0" fontId="4" fillId="3" borderId="1" xfId="0" applyFont="1" applyFill="1" applyBorder="1" applyAlignment="1">
      <alignment horizontal="left" vertical="center" wrapText="1"/>
    </xf>
    <xf numFmtId="43" fontId="4" fillId="3" borderId="1" xfId="1" applyNumberFormat="1" applyFont="1" applyFill="1" applyBorder="1" applyAlignment="1">
      <alignment horizontal="right" vertical="center"/>
    </xf>
    <xf numFmtId="3" fontId="4" fillId="3" borderId="1" xfId="1" applyNumberFormat="1" applyFont="1" applyFill="1" applyBorder="1" applyAlignment="1">
      <alignment horizontal="right" vertical="center"/>
    </xf>
    <xf numFmtId="164" fontId="2" fillId="0" borderId="1" xfId="1" applyNumberFormat="1" applyFont="1" applyFill="1" applyBorder="1" applyAlignment="1">
      <alignment vertical="center"/>
    </xf>
    <xf numFmtId="1" fontId="4" fillId="0" borderId="1" xfId="0" applyNumberFormat="1" applyFont="1" applyFill="1" applyBorder="1" applyAlignment="1">
      <alignment horizontal="center" vertical="center"/>
    </xf>
    <xf numFmtId="2" fontId="2" fillId="0" borderId="1" xfId="0" applyNumberFormat="1" applyFont="1" applyFill="1" applyBorder="1" applyAlignment="1">
      <alignment vertical="center" wrapText="1"/>
    </xf>
    <xf numFmtId="2" fontId="2" fillId="0" borderId="1" xfId="1" applyNumberFormat="1" applyFont="1" applyFill="1" applyBorder="1" applyAlignment="1">
      <alignment vertical="center"/>
    </xf>
    <xf numFmtId="4" fontId="2" fillId="0" borderId="1" xfId="1" applyNumberFormat="1" applyFont="1" applyFill="1" applyBorder="1" applyAlignment="1">
      <alignment vertical="center"/>
    </xf>
    <xf numFmtId="2" fontId="2" fillId="0" borderId="1" xfId="0" applyNumberFormat="1" applyFont="1" applyFill="1" applyBorder="1"/>
    <xf numFmtId="2" fontId="2" fillId="0" borderId="0" xfId="0" applyNumberFormat="1" applyFont="1" applyFill="1"/>
    <xf numFmtId="0" fontId="3" fillId="0" borderId="0" xfId="0" applyFont="1" applyAlignment="1">
      <alignment wrapText="1"/>
    </xf>
    <xf numFmtId="3" fontId="3" fillId="0" borderId="0" xfId="0" applyNumberFormat="1" applyFont="1"/>
    <xf numFmtId="3" fontId="2" fillId="0" borderId="1" xfId="1" applyNumberFormat="1" applyFont="1" applyFill="1" applyBorder="1" applyAlignment="1">
      <alignment vertical="center"/>
    </xf>
    <xf numFmtId="0" fontId="2" fillId="0" borderId="4" xfId="0" applyFont="1" applyFill="1" applyBorder="1" applyAlignment="1">
      <alignment wrapText="1"/>
    </xf>
    <xf numFmtId="0" fontId="5"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3" fontId="5" fillId="2" borderId="5" xfId="0" applyNumberFormat="1" applyFont="1" applyFill="1" applyBorder="1" applyAlignment="1">
      <alignment horizontal="center" vertical="center" wrapText="1"/>
    </xf>
    <xf numFmtId="0" fontId="3" fillId="0" borderId="5" xfId="0" applyFont="1" applyBorder="1"/>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3" fontId="5" fillId="2" borderId="6" xfId="0" applyNumberFormat="1" applyFont="1" applyFill="1" applyBorder="1" applyAlignment="1">
      <alignment horizontal="center" vertical="center"/>
    </xf>
    <xf numFmtId="3" fontId="9" fillId="0" borderId="6" xfId="2" applyNumberFormat="1" applyFont="1" applyBorder="1" applyAlignment="1">
      <alignment horizontal="center" vertical="center" wrapText="1"/>
    </xf>
    <xf numFmtId="0" fontId="3" fillId="0" borderId="6" xfId="0" applyFont="1" applyBorder="1"/>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3" fontId="5" fillId="0" borderId="6" xfId="0" applyNumberFormat="1" applyFont="1" applyFill="1" applyBorder="1" applyAlignment="1">
      <alignment horizontal="center" vertical="center"/>
    </xf>
    <xf numFmtId="0" fontId="2" fillId="0" borderId="6" xfId="0" applyFont="1" applyFill="1" applyBorder="1" applyAlignment="1">
      <alignment vertical="center" wrapText="1"/>
    </xf>
    <xf numFmtId="0" fontId="2" fillId="0" borderId="6" xfId="0" applyFont="1" applyFill="1" applyBorder="1"/>
    <xf numFmtId="3" fontId="5" fillId="0" borderId="6" xfId="0" applyNumberFormat="1" applyFont="1" applyFill="1" applyBorder="1" applyAlignment="1">
      <alignment horizontal="right" vertical="center"/>
    </xf>
    <xf numFmtId="0" fontId="5" fillId="0" borderId="6" xfId="0" applyFont="1" applyFill="1" applyBorder="1" applyAlignment="1">
      <alignment horizontal="center" vertical="center"/>
    </xf>
    <xf numFmtId="0" fontId="5" fillId="0" borderId="6" xfId="0" applyFont="1" applyFill="1" applyBorder="1" applyAlignment="1">
      <alignment horizontal="left" vertical="center"/>
    </xf>
    <xf numFmtId="3" fontId="5" fillId="0" borderId="6" xfId="0" applyNumberFormat="1" applyFont="1" applyFill="1" applyBorder="1" applyAlignment="1">
      <alignment vertical="center"/>
    </xf>
    <xf numFmtId="0" fontId="4" fillId="0" borderId="6" xfId="0" applyFont="1" applyBorder="1" applyAlignment="1">
      <alignment horizontal="center" vertical="center"/>
    </xf>
    <xf numFmtId="0" fontId="2" fillId="0" borderId="6" xfId="0" applyFont="1" applyBorder="1" applyAlignment="1">
      <alignment vertical="center" wrapText="1"/>
    </xf>
    <xf numFmtId="164" fontId="2" fillId="0" borderId="6" xfId="1" applyNumberFormat="1" applyFont="1" applyBorder="1" applyAlignment="1">
      <alignment vertical="center"/>
    </xf>
    <xf numFmtId="0" fontId="4" fillId="0" borderId="6" xfId="0" applyFont="1" applyBorder="1" applyAlignment="1">
      <alignment horizontal="right" vertical="center"/>
    </xf>
    <xf numFmtId="165" fontId="4" fillId="0" borderId="6" xfId="1" applyNumberFormat="1" applyFont="1" applyBorder="1" applyAlignment="1">
      <alignment horizontal="right" vertical="center"/>
    </xf>
    <xf numFmtId="3" fontId="4" fillId="0" borderId="6" xfId="1" applyNumberFormat="1" applyFont="1" applyBorder="1" applyAlignment="1">
      <alignment horizontal="right" vertical="center"/>
    </xf>
    <xf numFmtId="43" fontId="4" fillId="0" borderId="6" xfId="1" applyNumberFormat="1" applyFont="1" applyBorder="1" applyAlignment="1">
      <alignment horizontal="right" vertical="center"/>
    </xf>
    <xf numFmtId="0" fontId="2" fillId="0" borderId="6" xfId="0" quotePrefix="1" applyFont="1" applyBorder="1" applyAlignment="1">
      <alignment vertical="center" wrapText="1"/>
    </xf>
    <xf numFmtId="0" fontId="2" fillId="0" borderId="6" xfId="0" applyFont="1" applyBorder="1" applyAlignment="1">
      <alignment vertical="center"/>
    </xf>
    <xf numFmtId="43" fontId="2" fillId="0" borderId="6" xfId="1" applyNumberFormat="1" applyFont="1" applyBorder="1" applyAlignment="1">
      <alignment horizontal="right" vertical="center"/>
    </xf>
    <xf numFmtId="3" fontId="6" fillId="0" borderId="6" xfId="1" applyNumberFormat="1" applyFont="1" applyBorder="1" applyAlignment="1">
      <alignment horizontal="right" vertical="center"/>
    </xf>
    <xf numFmtId="0" fontId="4" fillId="0" borderId="6" xfId="0" quotePrefix="1" applyFont="1" applyBorder="1" applyAlignment="1">
      <alignment vertical="center" wrapText="1"/>
    </xf>
    <xf numFmtId="0" fontId="2" fillId="0" borderId="6" xfId="0" applyFont="1" applyBorder="1" applyAlignment="1">
      <alignment horizontal="right" vertical="center"/>
    </xf>
    <xf numFmtId="166" fontId="6" fillId="0" borderId="6" xfId="1" applyNumberFormat="1" applyFont="1" applyBorder="1" applyAlignment="1">
      <alignment horizontal="right" vertical="center"/>
    </xf>
    <xf numFmtId="0" fontId="2" fillId="0" borderId="6" xfId="0" applyFont="1" applyFill="1" applyBorder="1" applyAlignment="1">
      <alignment wrapText="1"/>
    </xf>
    <xf numFmtId="0" fontId="4" fillId="0" borderId="6" xfId="0" applyFont="1" applyBorder="1" applyAlignment="1">
      <alignment horizontal="left" vertical="center" wrapText="1"/>
    </xf>
    <xf numFmtId="0" fontId="4" fillId="0" borderId="7" xfId="0" applyFont="1" applyBorder="1" applyAlignment="1">
      <alignment horizontal="center" vertical="center"/>
    </xf>
    <xf numFmtId="0" fontId="4" fillId="0" borderId="7" xfId="0" applyFont="1" applyBorder="1" applyAlignment="1">
      <alignment horizontal="left" vertical="center" wrapText="1"/>
    </xf>
    <xf numFmtId="164" fontId="2" fillId="0" borderId="7" xfId="1" applyNumberFormat="1" applyFont="1" applyBorder="1" applyAlignment="1">
      <alignment vertical="center"/>
    </xf>
    <xf numFmtId="0" fontId="4" fillId="0" borderId="7" xfId="0" applyFont="1" applyBorder="1" applyAlignment="1">
      <alignment horizontal="right" vertical="center"/>
    </xf>
    <xf numFmtId="43" fontId="4" fillId="0" borderId="7" xfId="1" applyNumberFormat="1" applyFont="1" applyBorder="1" applyAlignment="1">
      <alignment horizontal="right" vertical="center"/>
    </xf>
    <xf numFmtId="3" fontId="6" fillId="0" borderId="7" xfId="1" applyNumberFormat="1" applyFont="1" applyBorder="1" applyAlignment="1">
      <alignment horizontal="right" vertical="center"/>
    </xf>
    <xf numFmtId="3" fontId="4" fillId="0" borderId="7" xfId="1" applyNumberFormat="1" applyFont="1" applyBorder="1" applyAlignment="1">
      <alignment horizontal="right" vertical="center"/>
    </xf>
    <xf numFmtId="0" fontId="2" fillId="0" borderId="7" xfId="0" applyFont="1" applyFill="1" applyBorder="1" applyAlignment="1">
      <alignment wrapText="1"/>
    </xf>
    <xf numFmtId="0" fontId="2" fillId="0" borderId="0" xfId="0" applyFont="1" applyFill="1" applyAlignment="1">
      <alignment wrapText="1"/>
    </xf>
    <xf numFmtId="4" fontId="2" fillId="0" borderId="0" xfId="0" applyNumberFormat="1" applyFont="1" applyFill="1" applyAlignment="1">
      <alignment horizontal="center" vertical="center"/>
    </xf>
    <xf numFmtId="3" fontId="2" fillId="0" borderId="0" xfId="0" applyNumberFormat="1" applyFont="1" applyFill="1" applyAlignment="1">
      <alignment horizontal="center" vertical="center"/>
    </xf>
    <xf numFmtId="4" fontId="2" fillId="0" borderId="0" xfId="0" applyNumberFormat="1" applyFont="1" applyFill="1"/>
    <xf numFmtId="0" fontId="3" fillId="0" borderId="0" xfId="0" applyFont="1" applyFill="1"/>
    <xf numFmtId="0" fontId="3" fillId="0" borderId="0" xfId="0" applyFont="1" applyFill="1" applyAlignment="1">
      <alignment wrapText="1"/>
    </xf>
    <xf numFmtId="4" fontId="2" fillId="0" borderId="0" xfId="0" applyNumberFormat="1" applyFont="1" applyFill="1" applyAlignment="1">
      <alignment horizontal="right"/>
    </xf>
    <xf numFmtId="3" fontId="2" fillId="0" borderId="0" xfId="0" applyNumberFormat="1" applyFont="1" applyFill="1" applyAlignment="1">
      <alignment horizontal="right"/>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 fontId="5" fillId="0" borderId="1" xfId="0" applyNumberFormat="1" applyFont="1" applyFill="1" applyBorder="1" applyAlignment="1">
      <alignment horizontal="center" vertical="center"/>
    </xf>
    <xf numFmtId="3" fontId="9" fillId="0" borderId="1" xfId="2" applyNumberFormat="1" applyFont="1" applyFill="1" applyBorder="1" applyAlignment="1">
      <alignment horizontal="center" vertical="center" wrapText="1"/>
    </xf>
    <xf numFmtId="4" fontId="9" fillId="0" borderId="1" xfId="2" applyNumberFormat="1" applyFont="1" applyFill="1" applyBorder="1" applyAlignment="1">
      <alignment horizontal="center" vertical="center" wrapText="1"/>
    </xf>
    <xf numFmtId="0" fontId="3" fillId="0" borderId="1" xfId="0" applyFont="1" applyFill="1" applyBorder="1"/>
    <xf numFmtId="0" fontId="2" fillId="0" borderId="1" xfId="0" applyFont="1" applyFill="1" applyBorder="1" applyAlignment="1">
      <alignment vertical="center" wrapText="1"/>
    </xf>
    <xf numFmtId="0" fontId="4" fillId="0" borderId="1" xfId="0" quotePrefix="1" applyFont="1" applyFill="1" applyBorder="1" applyAlignment="1">
      <alignment horizontal="center" vertical="center"/>
    </xf>
    <xf numFmtId="0" fontId="4" fillId="0" borderId="1" xfId="0" applyFont="1" applyFill="1" applyBorder="1" applyAlignment="1">
      <alignment horizontal="right" vertical="center"/>
    </xf>
    <xf numFmtId="165" fontId="4" fillId="0" borderId="1" xfId="1" applyNumberFormat="1" applyFont="1" applyFill="1" applyBorder="1" applyAlignment="1">
      <alignment horizontal="right" vertical="center"/>
    </xf>
    <xf numFmtId="4" fontId="4" fillId="0" borderId="1" xfId="1" applyNumberFormat="1" applyFont="1" applyFill="1" applyBorder="1" applyAlignment="1">
      <alignment horizontal="right" vertical="center"/>
    </xf>
    <xf numFmtId="3" fontId="4" fillId="0" borderId="1" xfId="1" applyNumberFormat="1" applyFont="1" applyFill="1" applyBorder="1" applyAlignment="1">
      <alignment horizontal="right" vertical="center"/>
    </xf>
    <xf numFmtId="0" fontId="2" fillId="0" borderId="1" xfId="0" applyFont="1" applyFill="1" applyBorder="1" applyAlignment="1">
      <alignment wrapText="1"/>
    </xf>
    <xf numFmtId="43" fontId="4" fillId="0" borderId="1" xfId="1" applyNumberFormat="1" applyFont="1" applyFill="1" applyBorder="1" applyAlignment="1">
      <alignment horizontal="right" vertical="center"/>
    </xf>
    <xf numFmtId="0" fontId="2" fillId="0" borderId="1" xfId="0" quotePrefix="1" applyFont="1" applyFill="1" applyBorder="1" applyAlignment="1">
      <alignment vertical="center" wrapText="1"/>
    </xf>
    <xf numFmtId="0" fontId="10" fillId="0" borderId="0" xfId="0" applyFont="1" applyFill="1" applyAlignment="1">
      <alignment horizontal="center"/>
    </xf>
    <xf numFmtId="0" fontId="10" fillId="0" borderId="1" xfId="0" quotePrefix="1" applyFont="1" applyFill="1" applyBorder="1" applyAlignment="1">
      <alignment vertical="center" wrapText="1"/>
    </xf>
    <xf numFmtId="0" fontId="13" fillId="0" borderId="1" xfId="0" applyFont="1" applyFill="1" applyBorder="1" applyAlignment="1">
      <alignment horizontal="center" vertical="center"/>
    </xf>
    <xf numFmtId="0" fontId="10" fillId="0" borderId="1" xfId="0" applyFont="1" applyFill="1" applyBorder="1" applyAlignment="1">
      <alignment vertical="center"/>
    </xf>
    <xf numFmtId="43" fontId="10" fillId="0" borderId="1" xfId="1" applyNumberFormat="1" applyFont="1" applyFill="1" applyBorder="1" applyAlignment="1">
      <alignment horizontal="right" vertical="center"/>
    </xf>
    <xf numFmtId="4" fontId="14" fillId="0" borderId="1" xfId="1" applyNumberFormat="1" applyFont="1" applyFill="1" applyBorder="1" applyAlignment="1">
      <alignment horizontal="right" vertical="center"/>
    </xf>
    <xf numFmtId="3" fontId="14" fillId="0" borderId="1" xfId="1" applyNumberFormat="1" applyFont="1" applyFill="1" applyBorder="1" applyAlignment="1">
      <alignment horizontal="right" vertical="center"/>
    </xf>
    <xf numFmtId="0" fontId="10" fillId="0" borderId="1" xfId="0" applyFont="1" applyFill="1" applyBorder="1" applyAlignment="1">
      <alignment wrapText="1"/>
    </xf>
    <xf numFmtId="4" fontId="10" fillId="0" borderId="0" xfId="0" applyNumberFormat="1" applyFont="1" applyFill="1"/>
    <xf numFmtId="0" fontId="10" fillId="0" borderId="0" xfId="0" applyFont="1" applyFill="1"/>
    <xf numFmtId="164" fontId="10" fillId="0" borderId="1" xfId="1" applyNumberFormat="1" applyFont="1" applyFill="1" applyBorder="1" applyAlignment="1">
      <alignment vertical="center"/>
    </xf>
    <xf numFmtId="0" fontId="4" fillId="0" borderId="1" xfId="0" quotePrefix="1" applyFont="1" applyFill="1" applyBorder="1" applyAlignment="1">
      <alignment vertical="center" wrapText="1"/>
    </xf>
    <xf numFmtId="0" fontId="2" fillId="0" borderId="1" xfId="0" applyFont="1" applyFill="1" applyBorder="1" applyAlignment="1">
      <alignment horizontal="right" vertical="center"/>
    </xf>
    <xf numFmtId="43" fontId="2" fillId="0" borderId="1" xfId="1" applyNumberFormat="1" applyFont="1" applyFill="1" applyBorder="1" applyAlignment="1">
      <alignment horizontal="right" vertical="center"/>
    </xf>
    <xf numFmtId="3" fontId="6" fillId="0" borderId="1" xfId="1" applyNumberFormat="1" applyFont="1" applyFill="1" applyBorder="1" applyAlignment="1">
      <alignment horizontal="right" vertical="center"/>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xf>
    <xf numFmtId="0" fontId="2" fillId="0" borderId="3" xfId="0" applyFont="1" applyFill="1" applyBorder="1" applyAlignment="1">
      <alignment vertical="center" wrapText="1"/>
    </xf>
    <xf numFmtId="164" fontId="2" fillId="0" borderId="3" xfId="1" applyNumberFormat="1" applyFont="1" applyFill="1" applyBorder="1" applyAlignment="1">
      <alignment vertical="center"/>
    </xf>
    <xf numFmtId="0" fontId="2" fillId="0" borderId="3" xfId="0" applyFont="1" applyFill="1" applyBorder="1" applyAlignment="1">
      <alignment vertical="center"/>
    </xf>
    <xf numFmtId="43" fontId="2" fillId="0" borderId="3" xfId="1" applyNumberFormat="1" applyFont="1" applyFill="1" applyBorder="1" applyAlignment="1">
      <alignment horizontal="right" vertical="center"/>
    </xf>
    <xf numFmtId="4" fontId="6" fillId="0" borderId="3" xfId="1" applyNumberFormat="1" applyFont="1" applyFill="1" applyBorder="1" applyAlignment="1">
      <alignment horizontal="right" vertical="center"/>
    </xf>
    <xf numFmtId="3" fontId="6" fillId="0" borderId="3" xfId="1" applyNumberFormat="1" applyFont="1" applyFill="1" applyBorder="1" applyAlignment="1">
      <alignment horizontal="right" vertical="center"/>
    </xf>
    <xf numFmtId="0" fontId="4" fillId="0" borderId="2" xfId="0" applyFont="1" applyFill="1" applyBorder="1" applyAlignment="1">
      <alignment horizontal="center" vertical="center"/>
    </xf>
    <xf numFmtId="0" fontId="2" fillId="0" borderId="2" xfId="0" applyFont="1" applyFill="1" applyBorder="1" applyAlignment="1">
      <alignment vertical="center" wrapText="1"/>
    </xf>
    <xf numFmtId="164" fontId="2" fillId="0" borderId="2" xfId="1" applyNumberFormat="1" applyFont="1" applyFill="1" applyBorder="1" applyAlignment="1">
      <alignment vertical="center"/>
    </xf>
    <xf numFmtId="0" fontId="2" fillId="0" borderId="2" xfId="0" applyFont="1" applyFill="1" applyBorder="1" applyAlignment="1">
      <alignment vertical="center"/>
    </xf>
    <xf numFmtId="43" fontId="2" fillId="0" borderId="2" xfId="1" applyNumberFormat="1" applyFont="1" applyFill="1" applyBorder="1" applyAlignment="1">
      <alignment horizontal="right" vertical="center"/>
    </xf>
    <xf numFmtId="4" fontId="6" fillId="0" borderId="2" xfId="1" applyNumberFormat="1" applyFont="1" applyFill="1" applyBorder="1" applyAlignment="1">
      <alignment horizontal="right" vertical="center"/>
    </xf>
    <xf numFmtId="3" fontId="6" fillId="0" borderId="2" xfId="1" applyNumberFormat="1" applyFont="1" applyFill="1" applyBorder="1" applyAlignment="1">
      <alignment horizontal="right" vertical="center"/>
    </xf>
    <xf numFmtId="0" fontId="2" fillId="0" borderId="0" xfId="0" applyFont="1" applyFill="1" applyBorder="1" applyAlignment="1">
      <alignment horizontal="center"/>
    </xf>
    <xf numFmtId="0" fontId="2" fillId="0" borderId="0" xfId="0" applyFont="1" applyFill="1" applyBorder="1" applyAlignment="1">
      <alignment horizontal="left"/>
    </xf>
    <xf numFmtId="0" fontId="2" fillId="0" borderId="0" xfId="0" applyFont="1" applyFill="1" applyBorder="1"/>
    <xf numFmtId="4" fontId="2" fillId="0" borderId="0" xfId="0" applyNumberFormat="1" applyFont="1" applyFill="1" applyBorder="1"/>
    <xf numFmtId="3" fontId="2" fillId="0" borderId="0" xfId="0" applyNumberFormat="1" applyFont="1" applyFill="1" applyBorder="1"/>
    <xf numFmtId="0" fontId="7" fillId="0" borderId="0" xfId="0" applyFont="1" applyFill="1" applyAlignment="1">
      <alignment wrapText="1"/>
    </xf>
    <xf numFmtId="3" fontId="2" fillId="0" borderId="0" xfId="0" applyNumberFormat="1" applyFont="1" applyFill="1"/>
    <xf numFmtId="0" fontId="2" fillId="0" borderId="0" xfId="0" applyFont="1" applyFill="1" applyAlignment="1">
      <alignment horizontal="left" vertical="center" wrapText="1"/>
    </xf>
    <xf numFmtId="4" fontId="2" fillId="0" borderId="0" xfId="0" applyNumberFormat="1" applyFont="1" applyFill="1" applyAlignment="1">
      <alignment horizontal="left" vertical="center" wrapText="1"/>
    </xf>
    <xf numFmtId="0" fontId="2" fillId="0" borderId="0" xfId="0" applyFont="1" applyFill="1" applyAlignment="1">
      <alignment horizontal="left" wrapText="1"/>
    </xf>
    <xf numFmtId="4" fontId="2" fillId="0" borderId="0" xfId="0" applyNumberFormat="1" applyFont="1" applyFill="1" applyAlignment="1">
      <alignment horizontal="left" wrapText="1"/>
    </xf>
    <xf numFmtId="3" fontId="9" fillId="0" borderId="1" xfId="2" applyNumberFormat="1" applyFont="1" applyBorder="1" applyAlignment="1">
      <alignment horizontal="center" vertical="center" wrapText="1"/>
    </xf>
    <xf numFmtId="0" fontId="2" fillId="0" borderId="6" xfId="0" applyFont="1" applyFill="1" applyBorder="1" applyAlignment="1">
      <alignment horizontal="center" wrapText="1"/>
    </xf>
    <xf numFmtId="0" fontId="3" fillId="0" borderId="0" xfId="0" applyFont="1" applyAlignment="1">
      <alignment horizontal="center" wrapText="1"/>
    </xf>
    <xf numFmtId="0" fontId="3" fillId="0" borderId="0" xfId="0" applyFont="1" applyAlignment="1">
      <alignment horizontal="center"/>
    </xf>
    <xf numFmtId="0" fontId="5" fillId="0" borderId="6" xfId="0" applyFont="1" applyFill="1" applyBorder="1" applyAlignment="1">
      <alignment horizontal="center" vertical="center"/>
    </xf>
    <xf numFmtId="0" fontId="2" fillId="0" borderId="0" xfId="0" quotePrefix="1" applyFont="1" applyAlignment="1">
      <alignment horizontal="left" wrapText="1"/>
    </xf>
    <xf numFmtId="3" fontId="9" fillId="0" borderId="5" xfId="2" applyNumberFormat="1" applyFont="1" applyBorder="1" applyAlignment="1">
      <alignment horizontal="center" vertical="center" wrapText="1"/>
    </xf>
    <xf numFmtId="0" fontId="2" fillId="0" borderId="4" xfId="0" applyFont="1" applyFill="1" applyBorder="1" applyAlignment="1">
      <alignment horizontal="center"/>
    </xf>
    <xf numFmtId="0" fontId="2" fillId="0" borderId="8"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0" xfId="0" applyFont="1" applyFill="1" applyAlignment="1">
      <alignment horizontal="left" wrapText="1"/>
    </xf>
    <xf numFmtId="0" fontId="15" fillId="0" borderId="0" xfId="0" applyFont="1" applyFill="1" applyAlignment="1">
      <alignment horizontal="center" vertical="center"/>
    </xf>
    <xf numFmtId="3" fontId="9" fillId="0" borderId="1" xfId="2" applyNumberFormat="1" applyFont="1" applyFill="1" applyBorder="1" applyAlignment="1">
      <alignment horizontal="center" vertical="center" wrapText="1"/>
    </xf>
    <xf numFmtId="0" fontId="3" fillId="0" borderId="0" xfId="0" applyFont="1" applyFill="1" applyAlignment="1">
      <alignment horizontal="left" vertical="center" wrapText="1"/>
    </xf>
    <xf numFmtId="0" fontId="2" fillId="0" borderId="0" xfId="0" quotePrefix="1" applyFont="1" applyFill="1" applyAlignment="1">
      <alignment horizontal="left" wrapText="1"/>
    </xf>
  </cellXfs>
  <cellStyles count="3">
    <cellStyle name="Comma" xfId="1" builtinId="3"/>
    <cellStyle name="Normal" xfId="0" builtinId="0"/>
    <cellStyle name="Normal_In brie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8"/>
  <sheetViews>
    <sheetView showZeros="0" view="pageBreakPreview" zoomScaleNormal="85" zoomScaleSheetLayoutView="100" workbookViewId="0">
      <pane xSplit="2" ySplit="7" topLeftCell="C57" activePane="bottomRight" state="frozen"/>
      <selection pane="topRight" activeCell="C1" sqref="C1"/>
      <selection pane="bottomLeft" activeCell="A7" sqref="A7"/>
      <selection pane="bottomRight" activeCell="A18" sqref="A18"/>
    </sheetView>
  </sheetViews>
  <sheetFormatPr defaultRowHeight="15.75"/>
  <cols>
    <col min="1" max="1" width="6.140625" style="1" customWidth="1"/>
    <col min="2" max="2" width="38.5703125" style="2" customWidth="1"/>
    <col min="3" max="3" width="11.140625" style="1" customWidth="1"/>
    <col min="4" max="4" width="10.7109375" style="1" customWidth="1"/>
    <col min="5" max="5" width="7.140625" style="1" customWidth="1"/>
    <col min="6" max="6" width="8" style="1" customWidth="1"/>
    <col min="7" max="7" width="13.140625" style="7" customWidth="1"/>
    <col min="8" max="8" width="9.85546875" style="7" customWidth="1"/>
    <col min="9" max="9" width="10.5703125" style="7" customWidth="1"/>
    <col min="10" max="10" width="9" style="7" customWidth="1"/>
    <col min="11" max="11" width="8.42578125" style="7" customWidth="1"/>
    <col min="12" max="12" width="8.28515625" style="7" customWidth="1"/>
    <col min="13" max="13" width="7.85546875" style="7" customWidth="1"/>
    <col min="14" max="14" width="8.7109375" style="7" customWidth="1"/>
    <col min="15" max="15" width="10.42578125" style="7" customWidth="1"/>
    <col min="16" max="16" width="8.140625" style="7" customWidth="1"/>
    <col min="17" max="17" width="8" style="7" customWidth="1"/>
    <col min="18" max="18" width="7.5703125" style="7" customWidth="1"/>
    <col min="19" max="19" width="8.140625" style="7" customWidth="1"/>
    <col min="20" max="20" width="8.7109375" style="7" customWidth="1"/>
    <col min="21" max="21" width="8.140625" style="7" customWidth="1"/>
    <col min="22" max="22" width="8.5703125" style="7" customWidth="1"/>
    <col min="23" max="23" width="8.42578125" style="7" customWidth="1"/>
    <col min="24" max="24" width="8.140625" style="7" customWidth="1"/>
    <col min="25" max="25" width="8.28515625" style="1" customWidth="1"/>
    <col min="26" max="26" width="12.85546875" style="1" customWidth="1"/>
    <col min="27" max="16384" width="9.140625" style="1"/>
  </cols>
  <sheetData>
    <row r="1" spans="1:26">
      <c r="G1" s="5"/>
      <c r="H1" s="5"/>
      <c r="I1" s="5"/>
      <c r="J1" s="5"/>
      <c r="K1" s="5"/>
      <c r="L1" s="5"/>
      <c r="M1" s="5"/>
      <c r="N1" s="5"/>
      <c r="O1" s="5"/>
      <c r="P1" s="5"/>
      <c r="Q1" s="5"/>
      <c r="R1" s="5"/>
      <c r="S1" s="5"/>
      <c r="T1" s="5"/>
      <c r="U1" s="5"/>
      <c r="V1" s="5"/>
      <c r="W1" s="5"/>
      <c r="X1" s="5"/>
    </row>
    <row r="2" spans="1:26" ht="40.5" customHeight="1">
      <c r="A2" s="189" t="s">
        <v>27</v>
      </c>
      <c r="B2" s="190"/>
      <c r="C2" s="190"/>
      <c r="D2" s="190"/>
      <c r="E2" s="190"/>
      <c r="F2" s="190"/>
      <c r="G2" s="190"/>
      <c r="H2" s="190"/>
      <c r="I2" s="190"/>
      <c r="J2" s="190"/>
      <c r="K2" s="190"/>
      <c r="L2" s="190"/>
      <c r="M2" s="190"/>
      <c r="N2" s="190"/>
      <c r="O2" s="190"/>
      <c r="P2" s="190"/>
      <c r="Q2" s="190"/>
      <c r="R2" s="190"/>
      <c r="S2" s="190"/>
      <c r="T2" s="190"/>
      <c r="U2" s="190"/>
      <c r="V2" s="190"/>
      <c r="W2" s="190"/>
      <c r="X2" s="190"/>
      <c r="Y2" s="190"/>
    </row>
    <row r="3" spans="1:26">
      <c r="A3" s="1" t="s">
        <v>41</v>
      </c>
      <c r="B3" s="2" t="s">
        <v>40</v>
      </c>
      <c r="G3" s="6"/>
      <c r="H3" s="6"/>
      <c r="I3" s="6"/>
      <c r="J3" s="6"/>
      <c r="K3" s="6"/>
      <c r="L3" s="6"/>
      <c r="M3" s="6"/>
      <c r="N3" s="6"/>
      <c r="O3" s="6"/>
      <c r="P3" s="6"/>
      <c r="Q3" s="6"/>
      <c r="R3" s="6"/>
      <c r="S3" s="6"/>
      <c r="T3" s="6"/>
      <c r="U3" s="6"/>
      <c r="V3" s="6"/>
      <c r="W3" s="6"/>
      <c r="X3" s="6" t="s">
        <v>25</v>
      </c>
    </row>
    <row r="4" spans="1:26" s="3" customFormat="1" ht="78" customHeight="1">
      <c r="A4" s="80" t="s">
        <v>0</v>
      </c>
      <c r="B4" s="81" t="s">
        <v>1</v>
      </c>
      <c r="C4" s="80" t="s">
        <v>2</v>
      </c>
      <c r="D4" s="81" t="s">
        <v>12</v>
      </c>
      <c r="E4" s="81" t="s">
        <v>10</v>
      </c>
      <c r="F4" s="81" t="s">
        <v>21</v>
      </c>
      <c r="G4" s="82" t="s">
        <v>22</v>
      </c>
      <c r="H4" s="193" t="s">
        <v>13</v>
      </c>
      <c r="I4" s="193"/>
      <c r="J4" s="193" t="s">
        <v>14</v>
      </c>
      <c r="K4" s="193"/>
      <c r="L4" s="193" t="s">
        <v>15</v>
      </c>
      <c r="M4" s="193"/>
      <c r="N4" s="193" t="s">
        <v>16</v>
      </c>
      <c r="O4" s="193"/>
      <c r="P4" s="193" t="s">
        <v>26</v>
      </c>
      <c r="Q4" s="193"/>
      <c r="R4" s="193" t="s">
        <v>17</v>
      </c>
      <c r="S4" s="193"/>
      <c r="T4" s="193" t="s">
        <v>18</v>
      </c>
      <c r="U4" s="193"/>
      <c r="V4" s="193" t="s">
        <v>19</v>
      </c>
      <c r="W4" s="193"/>
      <c r="X4" s="193" t="s">
        <v>20</v>
      </c>
      <c r="Y4" s="193"/>
      <c r="Z4" s="83" t="s">
        <v>33</v>
      </c>
    </row>
    <row r="5" spans="1:26" s="3" customFormat="1" ht="19.5" customHeight="1">
      <c r="A5" s="84"/>
      <c r="B5" s="85"/>
      <c r="C5" s="84"/>
      <c r="D5" s="85"/>
      <c r="E5" s="85"/>
      <c r="F5" s="85"/>
      <c r="G5" s="86"/>
      <c r="H5" s="87" t="s">
        <v>23</v>
      </c>
      <c r="I5" s="87" t="s">
        <v>24</v>
      </c>
      <c r="J5" s="87" t="s">
        <v>23</v>
      </c>
      <c r="K5" s="87" t="s">
        <v>24</v>
      </c>
      <c r="L5" s="87" t="s">
        <v>23</v>
      </c>
      <c r="M5" s="87" t="s">
        <v>24</v>
      </c>
      <c r="N5" s="87" t="s">
        <v>23</v>
      </c>
      <c r="O5" s="87" t="s">
        <v>24</v>
      </c>
      <c r="P5" s="87" t="s">
        <v>23</v>
      </c>
      <c r="Q5" s="87" t="s">
        <v>24</v>
      </c>
      <c r="R5" s="87" t="s">
        <v>23</v>
      </c>
      <c r="S5" s="87" t="s">
        <v>24</v>
      </c>
      <c r="T5" s="87" t="s">
        <v>23</v>
      </c>
      <c r="U5" s="87" t="s">
        <v>24</v>
      </c>
      <c r="V5" s="87" t="s">
        <v>23</v>
      </c>
      <c r="W5" s="87" t="s">
        <v>24</v>
      </c>
      <c r="X5" s="87" t="s">
        <v>23</v>
      </c>
      <c r="Y5" s="87" t="s">
        <v>24</v>
      </c>
      <c r="Z5" s="88"/>
    </row>
    <row r="6" spans="1:26" s="4" customFormat="1">
      <c r="A6" s="89">
        <v>1</v>
      </c>
      <c r="B6" s="90">
        <v>2</v>
      </c>
      <c r="C6" s="89">
        <v>3</v>
      </c>
      <c r="D6" s="89">
        <v>4</v>
      </c>
      <c r="E6" s="89">
        <v>5</v>
      </c>
      <c r="F6" s="89">
        <v>6</v>
      </c>
      <c r="G6" s="91">
        <v>7</v>
      </c>
      <c r="H6" s="91"/>
      <c r="I6" s="91"/>
      <c r="J6" s="91"/>
      <c r="K6" s="91"/>
      <c r="L6" s="91"/>
      <c r="M6" s="91"/>
      <c r="N6" s="91"/>
      <c r="O6" s="91"/>
      <c r="P6" s="91"/>
      <c r="Q6" s="91"/>
      <c r="R6" s="91"/>
      <c r="S6" s="91"/>
      <c r="T6" s="91"/>
      <c r="U6" s="91"/>
      <c r="V6" s="91"/>
      <c r="W6" s="91"/>
      <c r="X6" s="91"/>
      <c r="Y6" s="92"/>
      <c r="Z6" s="93"/>
    </row>
    <row r="7" spans="1:26" s="4" customFormat="1" ht="0.75" customHeight="1">
      <c r="A7" s="191"/>
      <c r="B7" s="191"/>
      <c r="C7" s="89"/>
      <c r="D7" s="89"/>
      <c r="E7" s="89"/>
      <c r="F7" s="89"/>
      <c r="G7" s="94"/>
      <c r="H7" s="91"/>
      <c r="I7" s="91"/>
      <c r="J7" s="91"/>
      <c r="K7" s="91"/>
      <c r="L7" s="91"/>
      <c r="M7" s="91"/>
      <c r="N7" s="91"/>
      <c r="O7" s="91"/>
      <c r="P7" s="91"/>
      <c r="Q7" s="91"/>
      <c r="R7" s="91"/>
      <c r="S7" s="91"/>
      <c r="T7" s="91"/>
      <c r="U7" s="91"/>
      <c r="V7" s="91"/>
      <c r="W7" s="91"/>
      <c r="X7" s="91"/>
      <c r="Y7" s="92"/>
      <c r="Z7" s="93"/>
    </row>
    <row r="8" spans="1:26" s="4" customFormat="1">
      <c r="A8" s="95"/>
      <c r="B8" s="96"/>
      <c r="C8" s="89"/>
      <c r="D8" s="89"/>
      <c r="E8" s="89"/>
      <c r="F8" s="89"/>
      <c r="G8" s="97">
        <f>SUM(G9,G10,G13)</f>
        <v>153639.75</v>
      </c>
      <c r="H8" s="97">
        <f t="shared" ref="H8:Y8" si="0">SUM(H9,H10,H13)</f>
        <v>6525</v>
      </c>
      <c r="I8" s="97">
        <f t="shared" si="0"/>
        <v>7866</v>
      </c>
      <c r="J8" s="97">
        <f t="shared" si="0"/>
        <v>28832</v>
      </c>
      <c r="K8" s="97">
        <f t="shared" si="0"/>
        <v>26316.75</v>
      </c>
      <c r="L8" s="97">
        <f t="shared" si="0"/>
        <v>27882</v>
      </c>
      <c r="M8" s="97">
        <f t="shared" si="0"/>
        <v>25458</v>
      </c>
      <c r="N8" s="97">
        <f t="shared" si="0"/>
        <v>24662</v>
      </c>
      <c r="O8" s="97">
        <f t="shared" si="0"/>
        <v>23366.25</v>
      </c>
      <c r="P8" s="97">
        <f t="shared" si="0"/>
        <v>17568</v>
      </c>
      <c r="Q8" s="97">
        <f t="shared" si="0"/>
        <v>15788.25</v>
      </c>
      <c r="R8" s="97">
        <f t="shared" si="0"/>
        <v>11450</v>
      </c>
      <c r="S8" s="97">
        <f t="shared" si="0"/>
        <v>12622.5</v>
      </c>
      <c r="T8" s="97">
        <f t="shared" si="0"/>
        <v>14417</v>
      </c>
      <c r="U8" s="97">
        <f t="shared" si="0"/>
        <v>14980.5</v>
      </c>
      <c r="V8" s="97">
        <f t="shared" si="0"/>
        <v>19674</v>
      </c>
      <c r="W8" s="97">
        <f t="shared" si="0"/>
        <v>22228.5</v>
      </c>
      <c r="X8" s="97">
        <f t="shared" si="0"/>
        <v>4386</v>
      </c>
      <c r="Y8" s="97">
        <f t="shared" si="0"/>
        <v>5013</v>
      </c>
      <c r="Z8" s="188" t="s">
        <v>34</v>
      </c>
    </row>
    <row r="9" spans="1:26" ht="31.5">
      <c r="A9" s="98">
        <v>1</v>
      </c>
      <c r="B9" s="99" t="s">
        <v>4</v>
      </c>
      <c r="C9" s="98" t="s">
        <v>8</v>
      </c>
      <c r="D9" s="100">
        <f>SUM(H9,J9,L9,N9,P9,R9,T9,V9,X9)</f>
        <v>12694</v>
      </c>
      <c r="E9" s="101">
        <v>3</v>
      </c>
      <c r="F9" s="102">
        <v>0.5</v>
      </c>
      <c r="G9" s="103">
        <f>D9*E9*F9</f>
        <v>19041</v>
      </c>
      <c r="H9" s="103">
        <v>1048</v>
      </c>
      <c r="I9" s="103">
        <f>H9*$E$9*$F$9</f>
        <v>1572</v>
      </c>
      <c r="J9" s="103">
        <v>1025</v>
      </c>
      <c r="K9" s="103">
        <f>J9*$E$9*$F$9</f>
        <v>1537.5</v>
      </c>
      <c r="L9" s="103">
        <v>1299</v>
      </c>
      <c r="M9" s="103">
        <f>L9*$E$9*$F$9</f>
        <v>1948.5</v>
      </c>
      <c r="N9" s="103">
        <v>1523</v>
      </c>
      <c r="O9" s="103">
        <f>N9*$E$9*$F$9</f>
        <v>2284.5</v>
      </c>
      <c r="P9" s="103">
        <v>631</v>
      </c>
      <c r="Q9" s="103">
        <f>P9*$E$9*$F$9</f>
        <v>946.5</v>
      </c>
      <c r="R9" s="103">
        <v>1226</v>
      </c>
      <c r="S9" s="103">
        <f>R9*$E$9*$F$9</f>
        <v>1839</v>
      </c>
      <c r="T9" s="103">
        <v>1367</v>
      </c>
      <c r="U9" s="103">
        <f>T9*$E$9*$F$9</f>
        <v>2050.5</v>
      </c>
      <c r="V9" s="103">
        <v>3691</v>
      </c>
      <c r="W9" s="103">
        <f>V9*$E$9*$F$9</f>
        <v>5536.5</v>
      </c>
      <c r="X9" s="103">
        <v>884</v>
      </c>
      <c r="Y9" s="103">
        <f>X9*$E$9*$F$9</f>
        <v>1326</v>
      </c>
      <c r="Z9" s="188"/>
    </row>
    <row r="10" spans="1:26">
      <c r="A10" s="98">
        <v>2</v>
      </c>
      <c r="B10" s="99" t="s">
        <v>7</v>
      </c>
      <c r="C10" s="98" t="s">
        <v>11</v>
      </c>
      <c r="D10" s="100">
        <f>D11+D12</f>
        <v>105939</v>
      </c>
      <c r="E10" s="101">
        <v>3</v>
      </c>
      <c r="F10" s="104">
        <v>1</v>
      </c>
      <c r="G10" s="103">
        <f t="shared" ref="G10:Y10" si="1">G11+G12</f>
        <v>79454.25</v>
      </c>
      <c r="H10" s="103">
        <f t="shared" si="1"/>
        <v>2562</v>
      </c>
      <c r="I10" s="103">
        <f t="shared" si="1"/>
        <v>1921.5</v>
      </c>
      <c r="J10" s="103">
        <f t="shared" si="1"/>
        <v>22575</v>
      </c>
      <c r="K10" s="103">
        <f t="shared" si="1"/>
        <v>16931.25</v>
      </c>
      <c r="L10" s="103">
        <f t="shared" si="1"/>
        <v>21820</v>
      </c>
      <c r="M10" s="103">
        <f t="shared" si="1"/>
        <v>16365</v>
      </c>
      <c r="N10" s="103">
        <f t="shared" si="1"/>
        <v>18169</v>
      </c>
      <c r="O10" s="103">
        <f t="shared" si="1"/>
        <v>13626.75</v>
      </c>
      <c r="P10" s="103">
        <f t="shared" si="1"/>
        <v>14085</v>
      </c>
      <c r="Q10" s="103">
        <f t="shared" si="1"/>
        <v>10563.75</v>
      </c>
      <c r="R10" s="103">
        <f t="shared" si="1"/>
        <v>6070</v>
      </c>
      <c r="S10" s="103">
        <f t="shared" si="1"/>
        <v>4552.5</v>
      </c>
      <c r="T10" s="103">
        <f t="shared" si="1"/>
        <v>8860</v>
      </c>
      <c r="U10" s="103">
        <f t="shared" si="1"/>
        <v>6645</v>
      </c>
      <c r="V10" s="103">
        <f t="shared" si="1"/>
        <v>9710</v>
      </c>
      <c r="W10" s="103">
        <f t="shared" si="1"/>
        <v>7282.5</v>
      </c>
      <c r="X10" s="103">
        <f t="shared" si="1"/>
        <v>2088</v>
      </c>
      <c r="Y10" s="103">
        <f t="shared" si="1"/>
        <v>1566</v>
      </c>
      <c r="Z10" s="188"/>
    </row>
    <row r="11" spans="1:26">
      <c r="A11" s="98"/>
      <c r="B11" s="105" t="s">
        <v>5</v>
      </c>
      <c r="C11" s="98" t="s">
        <v>11</v>
      </c>
      <c r="D11" s="100">
        <f>SUM(H11,J11,L11,N11,P11,R11,T11,V11,X11)</f>
        <v>28883</v>
      </c>
      <c r="E11" s="101">
        <v>3</v>
      </c>
      <c r="F11" s="104">
        <v>0.25</v>
      </c>
      <c r="G11" s="103">
        <f>D11*E11*F11</f>
        <v>21662.25</v>
      </c>
      <c r="H11" s="103">
        <v>440</v>
      </c>
      <c r="I11" s="103">
        <f>H11*$E$11*$F$11</f>
        <v>330</v>
      </c>
      <c r="J11" s="103">
        <v>5487</v>
      </c>
      <c r="K11" s="103">
        <f>J11*$E$11*$F$11</f>
        <v>4115.25</v>
      </c>
      <c r="L11" s="103">
        <v>6863</v>
      </c>
      <c r="M11" s="103">
        <f>L11*$E$11*$F$11</f>
        <v>5147.25</v>
      </c>
      <c r="N11" s="103">
        <v>5097</v>
      </c>
      <c r="O11" s="103">
        <f>N11*$E$11*$F$11</f>
        <v>3822.75</v>
      </c>
      <c r="P11" s="103">
        <v>5419</v>
      </c>
      <c r="Q11" s="103">
        <f>P11*$E$11*$F$11</f>
        <v>4064.25</v>
      </c>
      <c r="R11" s="103">
        <v>1132</v>
      </c>
      <c r="S11" s="103">
        <f>R11*$E$11*$F$11</f>
        <v>849</v>
      </c>
      <c r="T11" s="103">
        <v>1961</v>
      </c>
      <c r="U11" s="103">
        <f>T11*$E$11*$F$11</f>
        <v>1470.75</v>
      </c>
      <c r="V11" s="103">
        <v>2124</v>
      </c>
      <c r="W11" s="103">
        <f>V11*$E$11*$F$11</f>
        <v>1593</v>
      </c>
      <c r="X11" s="103">
        <v>360</v>
      </c>
      <c r="Y11" s="103">
        <f>X11*$E$11*$F$11</f>
        <v>270</v>
      </c>
      <c r="Z11" s="188"/>
    </row>
    <row r="12" spans="1:26">
      <c r="A12" s="98"/>
      <c r="B12" s="105" t="s">
        <v>6</v>
      </c>
      <c r="C12" s="98" t="s">
        <v>11</v>
      </c>
      <c r="D12" s="100">
        <f>SUM(H12,J12,L12,N12,P12,R12,T12,V12,X12)</f>
        <v>77056</v>
      </c>
      <c r="E12" s="101">
        <v>3</v>
      </c>
      <c r="F12" s="104">
        <v>0.25</v>
      </c>
      <c r="G12" s="103">
        <f>D12*E12*F12</f>
        <v>57792</v>
      </c>
      <c r="H12" s="103">
        <v>2122</v>
      </c>
      <c r="I12" s="103">
        <f>H12*$E$12*$F$12</f>
        <v>1591.5</v>
      </c>
      <c r="J12" s="103">
        <v>17088</v>
      </c>
      <c r="K12" s="103">
        <f>J12*$E$12*$F$12</f>
        <v>12816</v>
      </c>
      <c r="L12" s="103">
        <v>14957</v>
      </c>
      <c r="M12" s="103">
        <f>L12*$E$12*$F$12</f>
        <v>11217.75</v>
      </c>
      <c r="N12" s="103">
        <v>13072</v>
      </c>
      <c r="O12" s="103">
        <f>N12*$E$12*$F$12</f>
        <v>9804</v>
      </c>
      <c r="P12" s="103">
        <v>8666</v>
      </c>
      <c r="Q12" s="103">
        <f>P12*$E$12*$F$12</f>
        <v>6499.5</v>
      </c>
      <c r="R12" s="103">
        <v>4938</v>
      </c>
      <c r="S12" s="103">
        <f>R12*$E$12*$F$12</f>
        <v>3703.5</v>
      </c>
      <c r="T12" s="103">
        <v>6899</v>
      </c>
      <c r="U12" s="103">
        <f>T12*$E$12*$F$12</f>
        <v>5174.25</v>
      </c>
      <c r="V12" s="103">
        <v>7586</v>
      </c>
      <c r="W12" s="103">
        <f>V12*$E$12*$F$12</f>
        <v>5689.5</v>
      </c>
      <c r="X12" s="103">
        <v>1728</v>
      </c>
      <c r="Y12" s="103">
        <f>X12*$E$12*$F$12</f>
        <v>1296</v>
      </c>
      <c r="Z12" s="188"/>
    </row>
    <row r="13" spans="1:26">
      <c r="A13" s="98">
        <v>3</v>
      </c>
      <c r="B13" s="99" t="s">
        <v>9</v>
      </c>
      <c r="C13" s="98" t="s">
        <v>3</v>
      </c>
      <c r="D13" s="100">
        <f>SUM(H13,J13,L13,N13,P13,R13,T13,V13,X13)</f>
        <v>36763</v>
      </c>
      <c r="E13" s="106">
        <v>3</v>
      </c>
      <c r="F13" s="107">
        <v>0.5</v>
      </c>
      <c r="G13" s="108">
        <f>D13*E13*F13</f>
        <v>55144.5</v>
      </c>
      <c r="H13" s="108">
        <v>2915</v>
      </c>
      <c r="I13" s="108">
        <f>H13*$E$13*$F$13</f>
        <v>4372.5</v>
      </c>
      <c r="J13" s="108">
        <v>5232</v>
      </c>
      <c r="K13" s="108">
        <f>J13*$E$13*$F$13</f>
        <v>7848</v>
      </c>
      <c r="L13" s="108">
        <v>4763</v>
      </c>
      <c r="M13" s="108">
        <f>L13*$E$13*$F$13</f>
        <v>7144.5</v>
      </c>
      <c r="N13" s="108">
        <v>4970</v>
      </c>
      <c r="O13" s="108">
        <f>N13*$E$13*$F$13</f>
        <v>7455</v>
      </c>
      <c r="P13" s="108">
        <v>2852</v>
      </c>
      <c r="Q13" s="108">
        <f>P13*$E$13*$F$13</f>
        <v>4278</v>
      </c>
      <c r="R13" s="108">
        <v>4154</v>
      </c>
      <c r="S13" s="108">
        <f>R13*$E$13*$F$13</f>
        <v>6231</v>
      </c>
      <c r="T13" s="108">
        <v>4190</v>
      </c>
      <c r="U13" s="108">
        <f>T13*$E$13*$F$13</f>
        <v>6285</v>
      </c>
      <c r="V13" s="108">
        <v>6273</v>
      </c>
      <c r="W13" s="108">
        <f>V13*$E$13*$F$13</f>
        <v>9409.5</v>
      </c>
      <c r="X13" s="108">
        <v>1414</v>
      </c>
      <c r="Y13" s="108">
        <f>X13*$E$13*$F$13</f>
        <v>2121</v>
      </c>
      <c r="Z13" s="188"/>
    </row>
    <row r="14" spans="1:26" ht="93.75" customHeight="1">
      <c r="A14" s="98">
        <v>4</v>
      </c>
      <c r="B14" s="109" t="s">
        <v>29</v>
      </c>
      <c r="C14" s="98" t="s">
        <v>3</v>
      </c>
      <c r="D14" s="100">
        <f>SUM(H14,J14,L14,N14,P14,R14,T14,V14,X14)</f>
        <v>5532.9444444444443</v>
      </c>
      <c r="E14" s="110">
        <v>1</v>
      </c>
      <c r="F14" s="107">
        <v>1.8</v>
      </c>
      <c r="G14" s="108">
        <f t="shared" ref="G14:G16" si="2">D14*E14*F14</f>
        <v>9959.2999999999993</v>
      </c>
      <c r="H14" s="108">
        <f>I14/F14</f>
        <v>5532.9444444444443</v>
      </c>
      <c r="I14" s="111">
        <v>9959.2999999999993</v>
      </c>
      <c r="J14" s="108"/>
      <c r="K14" s="108">
        <f t="shared" ref="K14:K16" si="3">J14*$E$13*$F$13</f>
        <v>0</v>
      </c>
      <c r="L14" s="108"/>
      <c r="M14" s="108">
        <f t="shared" ref="M14:M16" si="4">L14*$E$13*$F$13</f>
        <v>0</v>
      </c>
      <c r="N14" s="108"/>
      <c r="O14" s="108">
        <f t="shared" ref="O14:O16" si="5">N14*$E$13*$F$13</f>
        <v>0</v>
      </c>
      <c r="P14" s="108"/>
      <c r="Q14" s="108">
        <f t="shared" ref="Q14:Q16" si="6">P14*$E$13*$F$13</f>
        <v>0</v>
      </c>
      <c r="R14" s="108"/>
      <c r="S14" s="108">
        <f t="shared" ref="S14:S16" si="7">R14*$E$13*$F$13</f>
        <v>0</v>
      </c>
      <c r="T14" s="108"/>
      <c r="U14" s="108">
        <f t="shared" ref="U14:U16" si="8">T14*$E$13*$F$13</f>
        <v>0</v>
      </c>
      <c r="V14" s="108"/>
      <c r="W14" s="108">
        <f t="shared" ref="W14:W16" si="9">V14*$E$13*$F$13</f>
        <v>0</v>
      </c>
      <c r="X14" s="108"/>
      <c r="Y14" s="108">
        <f t="shared" ref="Y14:Y16" si="10">X14*$E$13*$F$13</f>
        <v>0</v>
      </c>
      <c r="Z14" s="112" t="s">
        <v>54</v>
      </c>
    </row>
    <row r="15" spans="1:26" ht="78.75">
      <c r="A15" s="98">
        <v>5</v>
      </c>
      <c r="B15" s="113" t="s">
        <v>30</v>
      </c>
      <c r="C15" s="98" t="s">
        <v>3</v>
      </c>
      <c r="D15" s="100">
        <f t="shared" ref="D15:D16" si="11">SUM(H15,J15,L15,N15,P15,R15,T15,V15,X15)</f>
        <v>0</v>
      </c>
      <c r="E15" s="101">
        <v>1</v>
      </c>
      <c r="F15" s="104">
        <v>1</v>
      </c>
      <c r="G15" s="108">
        <f t="shared" si="2"/>
        <v>0</v>
      </c>
      <c r="H15" s="103"/>
      <c r="I15" s="108">
        <f t="shared" ref="I15:I16" si="12">H15*$E$13*$F$13</f>
        <v>0</v>
      </c>
      <c r="J15" s="103"/>
      <c r="K15" s="108">
        <f t="shared" si="3"/>
        <v>0</v>
      </c>
      <c r="L15" s="103"/>
      <c r="M15" s="108">
        <f t="shared" si="4"/>
        <v>0</v>
      </c>
      <c r="N15" s="103"/>
      <c r="O15" s="108">
        <f t="shared" si="5"/>
        <v>0</v>
      </c>
      <c r="P15" s="103"/>
      <c r="Q15" s="108">
        <f t="shared" si="6"/>
        <v>0</v>
      </c>
      <c r="R15" s="103"/>
      <c r="S15" s="108">
        <f t="shared" si="7"/>
        <v>0</v>
      </c>
      <c r="T15" s="103"/>
      <c r="U15" s="108">
        <f t="shared" si="8"/>
        <v>0</v>
      </c>
      <c r="V15" s="103"/>
      <c r="W15" s="108">
        <f t="shared" si="9"/>
        <v>0</v>
      </c>
      <c r="X15" s="103"/>
      <c r="Y15" s="108">
        <f t="shared" si="10"/>
        <v>0</v>
      </c>
      <c r="Z15" s="112"/>
    </row>
    <row r="16" spans="1:26" ht="47.25">
      <c r="A16" s="114">
        <v>6</v>
      </c>
      <c r="B16" s="115" t="s">
        <v>31</v>
      </c>
      <c r="C16" s="114" t="s">
        <v>32</v>
      </c>
      <c r="D16" s="116">
        <f t="shared" si="11"/>
        <v>0</v>
      </c>
      <c r="E16" s="117">
        <v>1</v>
      </c>
      <c r="F16" s="118">
        <v>1</v>
      </c>
      <c r="G16" s="119">
        <f t="shared" si="2"/>
        <v>0</v>
      </c>
      <c r="H16" s="120"/>
      <c r="I16" s="119">
        <f t="shared" si="12"/>
        <v>0</v>
      </c>
      <c r="J16" s="120"/>
      <c r="K16" s="119">
        <f t="shared" si="3"/>
        <v>0</v>
      </c>
      <c r="L16" s="120"/>
      <c r="M16" s="119">
        <f t="shared" si="4"/>
        <v>0</v>
      </c>
      <c r="N16" s="120"/>
      <c r="O16" s="119">
        <f t="shared" si="5"/>
        <v>0</v>
      </c>
      <c r="P16" s="120"/>
      <c r="Q16" s="119">
        <f t="shared" si="6"/>
        <v>0</v>
      </c>
      <c r="R16" s="120"/>
      <c r="S16" s="119">
        <f t="shared" si="7"/>
        <v>0</v>
      </c>
      <c r="T16" s="120"/>
      <c r="U16" s="119">
        <f t="shared" si="8"/>
        <v>0</v>
      </c>
      <c r="V16" s="120"/>
      <c r="W16" s="119">
        <f t="shared" si="9"/>
        <v>0</v>
      </c>
      <c r="X16" s="120"/>
      <c r="Y16" s="119">
        <f t="shared" si="10"/>
        <v>0</v>
      </c>
      <c r="Z16" s="121"/>
    </row>
    <row r="17" spans="1:26">
      <c r="B17" s="192"/>
      <c r="C17" s="192"/>
      <c r="D17" s="192"/>
      <c r="E17" s="192"/>
      <c r="F17" s="192"/>
      <c r="G17" s="192"/>
      <c r="H17" s="8"/>
      <c r="I17" s="8"/>
      <c r="J17" s="8"/>
      <c r="K17" s="8"/>
      <c r="L17" s="8"/>
      <c r="M17" s="8"/>
      <c r="N17" s="8"/>
      <c r="O17" s="8"/>
      <c r="P17" s="8"/>
      <c r="Q17" s="8"/>
      <c r="R17" s="8"/>
      <c r="S17" s="8"/>
      <c r="T17" s="8"/>
      <c r="U17" s="8"/>
      <c r="V17" s="8"/>
      <c r="W17" s="8"/>
      <c r="X17" s="8"/>
      <c r="Z17" s="79"/>
    </row>
    <row r="18" spans="1:26">
      <c r="Z18" s="79"/>
    </row>
    <row r="19" spans="1:26">
      <c r="A19" s="1" t="s">
        <v>42</v>
      </c>
      <c r="B19" s="2" t="s">
        <v>43</v>
      </c>
      <c r="Z19" s="79"/>
    </row>
    <row r="21" spans="1:26" ht="78.75">
      <c r="A21" s="20" t="s">
        <v>0</v>
      </c>
      <c r="B21" s="21" t="s">
        <v>1</v>
      </c>
      <c r="C21" s="20" t="s">
        <v>2</v>
      </c>
      <c r="D21" s="21" t="s">
        <v>12</v>
      </c>
      <c r="E21" s="21" t="s">
        <v>10</v>
      </c>
      <c r="F21" s="21" t="s">
        <v>21</v>
      </c>
      <c r="G21" s="22" t="s">
        <v>22</v>
      </c>
      <c r="H21" s="187" t="s">
        <v>13</v>
      </c>
      <c r="I21" s="187"/>
      <c r="J21" s="187" t="s">
        <v>14</v>
      </c>
      <c r="K21" s="187"/>
      <c r="L21" s="187" t="s">
        <v>15</v>
      </c>
      <c r="M21" s="187"/>
      <c r="N21" s="187" t="s">
        <v>16</v>
      </c>
      <c r="O21" s="187"/>
      <c r="P21" s="187" t="s">
        <v>26</v>
      </c>
      <c r="Q21" s="187"/>
      <c r="R21" s="187" t="s">
        <v>17</v>
      </c>
      <c r="S21" s="187"/>
      <c r="T21" s="187" t="s">
        <v>18</v>
      </c>
      <c r="U21" s="187"/>
      <c r="V21" s="187" t="s">
        <v>19</v>
      </c>
      <c r="W21" s="187"/>
      <c r="X21" s="187" t="s">
        <v>20</v>
      </c>
      <c r="Y21" s="187"/>
      <c r="Z21" s="44" t="s">
        <v>33</v>
      </c>
    </row>
    <row r="22" spans="1:26">
      <c r="A22" s="20"/>
      <c r="B22" s="21"/>
      <c r="C22" s="20"/>
      <c r="D22" s="21"/>
      <c r="E22" s="21"/>
      <c r="F22" s="21"/>
      <c r="G22" s="23"/>
      <c r="H22" s="58" t="s">
        <v>23</v>
      </c>
      <c r="I22" s="24" t="s">
        <v>24</v>
      </c>
      <c r="J22" s="58" t="s">
        <v>23</v>
      </c>
      <c r="K22" s="24" t="s">
        <v>24</v>
      </c>
      <c r="L22" s="58" t="s">
        <v>23</v>
      </c>
      <c r="M22" s="58" t="s">
        <v>24</v>
      </c>
      <c r="N22" s="58" t="s">
        <v>23</v>
      </c>
      <c r="O22" s="24" t="s">
        <v>24</v>
      </c>
      <c r="P22" s="58" t="s">
        <v>23</v>
      </c>
      <c r="Q22" s="24" t="s">
        <v>24</v>
      </c>
      <c r="R22" s="58" t="s">
        <v>23</v>
      </c>
      <c r="S22" s="24" t="s">
        <v>24</v>
      </c>
      <c r="T22" s="58" t="s">
        <v>23</v>
      </c>
      <c r="U22" s="58" t="s">
        <v>24</v>
      </c>
      <c r="V22" s="58" t="s">
        <v>23</v>
      </c>
      <c r="W22" s="58" t="s">
        <v>24</v>
      </c>
      <c r="X22" s="58" t="s">
        <v>23</v>
      </c>
      <c r="Y22" s="24" t="s">
        <v>24</v>
      </c>
      <c r="Z22" s="45"/>
    </row>
    <row r="23" spans="1:26">
      <c r="A23" s="9">
        <v>1</v>
      </c>
      <c r="B23" s="10">
        <v>2</v>
      </c>
      <c r="C23" s="9">
        <v>3</v>
      </c>
      <c r="D23" s="9">
        <v>4</v>
      </c>
      <c r="E23" s="9">
        <v>5</v>
      </c>
      <c r="F23" s="9">
        <v>6</v>
      </c>
      <c r="G23" s="25">
        <v>7</v>
      </c>
      <c r="H23" s="9"/>
      <c r="I23" s="25"/>
      <c r="J23" s="9"/>
      <c r="K23" s="25"/>
      <c r="L23" s="9"/>
      <c r="M23" s="25"/>
      <c r="N23" s="9"/>
      <c r="O23" s="25"/>
      <c r="P23" s="9"/>
      <c r="Q23" s="25"/>
      <c r="R23" s="9"/>
      <c r="S23" s="25"/>
      <c r="T23" s="9"/>
      <c r="U23" s="25"/>
      <c r="V23" s="9"/>
      <c r="W23" s="25"/>
      <c r="X23" s="9"/>
      <c r="Y23" s="25"/>
      <c r="Z23" s="46"/>
    </row>
    <row r="24" spans="1:26">
      <c r="A24" s="11"/>
      <c r="B24" s="12" t="s">
        <v>28</v>
      </c>
      <c r="C24" s="9"/>
      <c r="D24" s="9"/>
      <c r="E24" s="9"/>
      <c r="F24" s="9"/>
      <c r="G24" s="26">
        <f>G25+G26+G29</f>
        <v>134362.75</v>
      </c>
      <c r="H24" s="26">
        <f t="shared" ref="H24:Y24" si="13">H25+H26+H29</f>
        <v>5557</v>
      </c>
      <c r="I24" s="26">
        <f t="shared" si="13"/>
        <v>6532.25</v>
      </c>
      <c r="J24" s="26">
        <f t="shared" si="13"/>
        <v>26468</v>
      </c>
      <c r="K24" s="26">
        <f t="shared" si="13"/>
        <v>23662.699999999997</v>
      </c>
      <c r="L24" s="26">
        <f t="shared" si="13"/>
        <v>25646</v>
      </c>
      <c r="M24" s="26">
        <f t="shared" si="13"/>
        <v>22982.9</v>
      </c>
      <c r="N24" s="26">
        <f t="shared" si="13"/>
        <v>22598</v>
      </c>
      <c r="O24" s="26">
        <f t="shared" si="13"/>
        <v>20921.650000000001</v>
      </c>
      <c r="P24" s="26">
        <f t="shared" si="13"/>
        <v>16381</v>
      </c>
      <c r="Q24" s="26">
        <f t="shared" si="13"/>
        <v>14498.3</v>
      </c>
      <c r="R24" s="26">
        <f t="shared" si="13"/>
        <v>9956</v>
      </c>
      <c r="S24" s="26">
        <f t="shared" si="13"/>
        <v>10651.2</v>
      </c>
      <c r="T24" s="26">
        <f t="shared" si="13"/>
        <v>12844</v>
      </c>
      <c r="U24" s="26">
        <f t="shared" si="13"/>
        <v>12974</v>
      </c>
      <c r="V24" s="26">
        <f t="shared" si="13"/>
        <v>16638</v>
      </c>
      <c r="W24" s="26">
        <f t="shared" si="13"/>
        <v>18130.75</v>
      </c>
      <c r="X24" s="26">
        <f t="shared" si="13"/>
        <v>3662</v>
      </c>
      <c r="Y24" s="26">
        <f t="shared" si="13"/>
        <v>4009</v>
      </c>
      <c r="Z24" s="46"/>
    </row>
    <row r="25" spans="1:26" ht="78.75">
      <c r="A25" s="13">
        <v>1</v>
      </c>
      <c r="B25" s="14" t="s">
        <v>4</v>
      </c>
      <c r="C25" s="13" t="s">
        <v>8</v>
      </c>
      <c r="D25" s="15">
        <f>SUM(H25,J25,L25,N25,P25,R25,T25,V25,X25)</f>
        <v>9217</v>
      </c>
      <c r="E25" s="27">
        <v>3</v>
      </c>
      <c r="F25" s="28">
        <v>0.5</v>
      </c>
      <c r="G25" s="29">
        <f>I25+K25+M25+O25+Q25+S25+U25+W25+Y25</f>
        <v>13767.3</v>
      </c>
      <c r="H25" s="17">
        <v>822</v>
      </c>
      <c r="I25" s="29">
        <v>1228.5999999999999</v>
      </c>
      <c r="J25" s="17">
        <v>736</v>
      </c>
      <c r="K25" s="29">
        <v>1095.5999999999999</v>
      </c>
      <c r="L25" s="17">
        <v>883</v>
      </c>
      <c r="M25" s="17">
        <v>1320.7</v>
      </c>
      <c r="N25" s="17">
        <v>1103</v>
      </c>
      <c r="O25" s="29">
        <v>1647.8</v>
      </c>
      <c r="P25" s="17">
        <v>470</v>
      </c>
      <c r="Q25" s="29">
        <v>699.5</v>
      </c>
      <c r="R25" s="17">
        <v>892</v>
      </c>
      <c r="S25" s="29">
        <v>1331.5</v>
      </c>
      <c r="T25" s="17">
        <v>923</v>
      </c>
      <c r="U25" s="29">
        <v>1376.6</v>
      </c>
      <c r="V25" s="17">
        <v>2768</v>
      </c>
      <c r="W25" s="29">
        <v>4139.8999999999996</v>
      </c>
      <c r="X25" s="17">
        <v>620</v>
      </c>
      <c r="Y25" s="29">
        <v>927.1</v>
      </c>
      <c r="Z25" s="48" t="s">
        <v>37</v>
      </c>
    </row>
    <row r="26" spans="1:26">
      <c r="A26" s="13">
        <v>2</v>
      </c>
      <c r="B26" s="14" t="s">
        <v>7</v>
      </c>
      <c r="C26" s="13" t="s">
        <v>11</v>
      </c>
      <c r="D26" s="15">
        <f>D27+D28</f>
        <v>99626</v>
      </c>
      <c r="E26" s="16">
        <v>3</v>
      </c>
      <c r="F26" s="18">
        <v>1</v>
      </c>
      <c r="G26" s="29">
        <f>G27+G28</f>
        <v>74719.5</v>
      </c>
      <c r="H26" s="29">
        <f t="shared" ref="H26:Y26" si="14">H27+H28</f>
        <v>2305</v>
      </c>
      <c r="I26" s="29">
        <f t="shared" si="14"/>
        <v>1728.75</v>
      </c>
      <c r="J26" s="29">
        <f t="shared" si="14"/>
        <v>21270</v>
      </c>
      <c r="K26" s="29">
        <f t="shared" si="14"/>
        <v>15952.5</v>
      </c>
      <c r="L26" s="29">
        <f t="shared" si="14"/>
        <v>20572</v>
      </c>
      <c r="M26" s="29">
        <f t="shared" si="14"/>
        <v>15429</v>
      </c>
      <c r="N26" s="29">
        <f t="shared" si="14"/>
        <v>17211</v>
      </c>
      <c r="O26" s="29">
        <f t="shared" si="14"/>
        <v>12908.25</v>
      </c>
      <c r="P26" s="29">
        <f t="shared" si="14"/>
        <v>13376</v>
      </c>
      <c r="Q26" s="29">
        <f t="shared" si="14"/>
        <v>10032</v>
      </c>
      <c r="R26" s="29">
        <f t="shared" si="14"/>
        <v>5610</v>
      </c>
      <c r="S26" s="29">
        <f t="shared" si="14"/>
        <v>4207.5</v>
      </c>
      <c r="T26" s="29">
        <f t="shared" si="14"/>
        <v>8296</v>
      </c>
      <c r="U26" s="29">
        <f t="shared" si="14"/>
        <v>6222</v>
      </c>
      <c r="V26" s="29">
        <f t="shared" si="14"/>
        <v>9021</v>
      </c>
      <c r="W26" s="29">
        <f t="shared" si="14"/>
        <v>6765.75</v>
      </c>
      <c r="X26" s="29">
        <f t="shared" si="14"/>
        <v>1965</v>
      </c>
      <c r="Y26" s="29">
        <f t="shared" si="14"/>
        <v>1473.75</v>
      </c>
      <c r="Z26" s="47"/>
    </row>
    <row r="27" spans="1:26">
      <c r="A27" s="13"/>
      <c r="B27" s="19" t="s">
        <v>5</v>
      </c>
      <c r="C27" s="13" t="s">
        <v>11</v>
      </c>
      <c r="D27" s="15">
        <f>SUM(H27,J27,L27,N27,P27,R27,T27,V27,X27)</f>
        <v>26559</v>
      </c>
      <c r="E27" s="16">
        <v>3</v>
      </c>
      <c r="F27" s="18">
        <v>0.25</v>
      </c>
      <c r="G27" s="29">
        <f>D27*F27*E27</f>
        <v>19919.25</v>
      </c>
      <c r="H27" s="17">
        <v>407</v>
      </c>
      <c r="I27" s="29">
        <f>H27*F27*E27</f>
        <v>305.25</v>
      </c>
      <c r="J27" s="17">
        <v>4934</v>
      </c>
      <c r="K27" s="29">
        <f>J27*F27*E27</f>
        <v>3700.5</v>
      </c>
      <c r="L27" s="17">
        <v>6387</v>
      </c>
      <c r="M27" s="29">
        <f>L27*F27*E27</f>
        <v>4790.25</v>
      </c>
      <c r="N27" s="17">
        <v>4728</v>
      </c>
      <c r="O27" s="29">
        <f>N27*F27*E27</f>
        <v>3546</v>
      </c>
      <c r="P27" s="17">
        <v>5052</v>
      </c>
      <c r="Q27" s="29">
        <f>P27*F27*E27</f>
        <v>3789</v>
      </c>
      <c r="R27" s="17">
        <v>1071</v>
      </c>
      <c r="S27" s="29">
        <f>R27*F27*E27</f>
        <v>803.25</v>
      </c>
      <c r="T27" s="17">
        <v>1773</v>
      </c>
      <c r="U27" s="29">
        <f>T27*F27*E27</f>
        <v>1329.75</v>
      </c>
      <c r="V27" s="17">
        <v>1888</v>
      </c>
      <c r="W27" s="29">
        <f>V27*F27*E27</f>
        <v>1416</v>
      </c>
      <c r="X27" s="17">
        <v>319</v>
      </c>
      <c r="Y27" s="29">
        <f>X27*F27*E27</f>
        <v>239.25</v>
      </c>
      <c r="Z27" s="47"/>
    </row>
    <row r="28" spans="1:26">
      <c r="A28" s="13"/>
      <c r="B28" s="19" t="s">
        <v>6</v>
      </c>
      <c r="C28" s="13" t="s">
        <v>11</v>
      </c>
      <c r="D28" s="15">
        <f>SUM(H28,J28,L28,N28,P28,R28,T28,V28,X28)</f>
        <v>73067</v>
      </c>
      <c r="E28" s="16">
        <v>3</v>
      </c>
      <c r="F28" s="18">
        <v>0.25</v>
      </c>
      <c r="G28" s="29">
        <f>D28*F28*E28</f>
        <v>54800.25</v>
      </c>
      <c r="H28" s="17">
        <v>1898</v>
      </c>
      <c r="I28" s="29">
        <f>H28*F28*E28</f>
        <v>1423.5</v>
      </c>
      <c r="J28" s="17">
        <v>16336</v>
      </c>
      <c r="K28" s="29">
        <f>J28*F28*E28</f>
        <v>12252</v>
      </c>
      <c r="L28" s="17">
        <v>14185</v>
      </c>
      <c r="M28" s="29">
        <f>L28*F28*E28</f>
        <v>10638.75</v>
      </c>
      <c r="N28" s="17">
        <v>12483</v>
      </c>
      <c r="O28" s="29">
        <f>N28*F28*E28</f>
        <v>9362.25</v>
      </c>
      <c r="P28" s="17">
        <v>8324</v>
      </c>
      <c r="Q28" s="29">
        <f>P28*F28*E28</f>
        <v>6243</v>
      </c>
      <c r="R28" s="17">
        <v>4539</v>
      </c>
      <c r="S28" s="29">
        <f>R28*F28*E28</f>
        <v>3404.25</v>
      </c>
      <c r="T28" s="17">
        <v>6523</v>
      </c>
      <c r="U28" s="29">
        <f>T28*F28*E28</f>
        <v>4892.25</v>
      </c>
      <c r="V28" s="17">
        <v>7133</v>
      </c>
      <c r="W28" s="29">
        <f>V28*F28*E28</f>
        <v>5349.75</v>
      </c>
      <c r="X28" s="17">
        <v>1646</v>
      </c>
      <c r="Y28" s="29">
        <f>X28*F28*E28</f>
        <v>1234.5</v>
      </c>
      <c r="Z28" s="47"/>
    </row>
    <row r="29" spans="1:26">
      <c r="A29" s="70">
        <v>3</v>
      </c>
      <c r="B29" s="71" t="s">
        <v>9</v>
      </c>
      <c r="C29" s="9" t="s">
        <v>3</v>
      </c>
      <c r="D29" s="69">
        <f>D30+D31</f>
        <v>30907</v>
      </c>
      <c r="E29" s="72">
        <v>3</v>
      </c>
      <c r="F29" s="72">
        <v>0.5</v>
      </c>
      <c r="G29" s="73">
        <f t="shared" ref="G29:Y29" si="15">G30+G31</f>
        <v>45875.95</v>
      </c>
      <c r="H29" s="73">
        <f t="shared" si="15"/>
        <v>2430</v>
      </c>
      <c r="I29" s="73">
        <f t="shared" si="15"/>
        <v>3574.9</v>
      </c>
      <c r="J29" s="73">
        <f t="shared" si="15"/>
        <v>4462</v>
      </c>
      <c r="K29" s="73">
        <f t="shared" si="15"/>
        <v>6614.6</v>
      </c>
      <c r="L29" s="73">
        <f t="shared" si="15"/>
        <v>4191</v>
      </c>
      <c r="M29" s="73">
        <f t="shared" si="15"/>
        <v>6233.2</v>
      </c>
      <c r="N29" s="73">
        <f t="shared" si="15"/>
        <v>4284</v>
      </c>
      <c r="O29" s="73">
        <f t="shared" si="15"/>
        <v>6365.6</v>
      </c>
      <c r="P29" s="73">
        <f t="shared" si="15"/>
        <v>2535</v>
      </c>
      <c r="Q29" s="73">
        <f t="shared" si="15"/>
        <v>3766.8</v>
      </c>
      <c r="R29" s="73">
        <f t="shared" si="15"/>
        <v>3454</v>
      </c>
      <c r="S29" s="73">
        <f t="shared" si="15"/>
        <v>5112.2</v>
      </c>
      <c r="T29" s="73">
        <f t="shared" si="15"/>
        <v>3625</v>
      </c>
      <c r="U29" s="73">
        <f t="shared" si="15"/>
        <v>5375.4000000000005</v>
      </c>
      <c r="V29" s="73">
        <f t="shared" si="15"/>
        <v>4849</v>
      </c>
      <c r="W29" s="73">
        <f t="shared" si="15"/>
        <v>7225.1</v>
      </c>
      <c r="X29" s="73">
        <f t="shared" si="15"/>
        <v>1077</v>
      </c>
      <c r="Y29" s="73">
        <f t="shared" si="15"/>
        <v>1608.15</v>
      </c>
      <c r="Z29" s="74"/>
    </row>
    <row r="30" spans="1:26" ht="78.75">
      <c r="A30" s="49"/>
      <c r="B30" s="57" t="s">
        <v>38</v>
      </c>
      <c r="C30" s="50" t="s">
        <v>3</v>
      </c>
      <c r="D30" s="51">
        <v>30785</v>
      </c>
      <c r="E30" s="52">
        <v>3</v>
      </c>
      <c r="F30" s="53">
        <v>0.5</v>
      </c>
      <c r="G30" s="54">
        <f>I30+K30+M30+O30+Q30+S30+U30+W30+Y30</f>
        <v>45701</v>
      </c>
      <c r="H30" s="55">
        <v>2430</v>
      </c>
      <c r="I30" s="54">
        <v>3574.9</v>
      </c>
      <c r="J30" s="55">
        <v>4456</v>
      </c>
      <c r="K30" s="54">
        <v>6607.6</v>
      </c>
      <c r="L30" s="55">
        <v>4173</v>
      </c>
      <c r="M30" s="55">
        <v>6206.8</v>
      </c>
      <c r="N30" s="55">
        <v>4254</v>
      </c>
      <c r="O30" s="54">
        <v>6321.6</v>
      </c>
      <c r="P30" s="55">
        <v>2533</v>
      </c>
      <c r="Q30" s="54">
        <v>3763.8</v>
      </c>
      <c r="R30" s="55">
        <v>3454</v>
      </c>
      <c r="S30" s="54">
        <v>5112.2</v>
      </c>
      <c r="T30" s="55">
        <v>3619</v>
      </c>
      <c r="U30" s="55">
        <v>5370.1</v>
      </c>
      <c r="V30" s="55">
        <v>4824</v>
      </c>
      <c r="W30" s="55">
        <v>7187.6</v>
      </c>
      <c r="X30" s="55">
        <v>1042</v>
      </c>
      <c r="Y30" s="54">
        <v>1556.4</v>
      </c>
      <c r="Z30" s="56" t="s">
        <v>35</v>
      </c>
    </row>
    <row r="31" spans="1:26" ht="78.75">
      <c r="A31" s="50"/>
      <c r="B31" s="57" t="s">
        <v>39</v>
      </c>
      <c r="C31" s="50" t="s">
        <v>3</v>
      </c>
      <c r="D31" s="51">
        <f>H31+J31+L31+N31+P31+R31+T31+V31+X31</f>
        <v>122</v>
      </c>
      <c r="E31" s="52">
        <v>3</v>
      </c>
      <c r="F31" s="53">
        <v>0.5</v>
      </c>
      <c r="G31" s="54">
        <f>I31+K31+M31+O31+Q31+S31+U31+W31+Y31</f>
        <v>174.95</v>
      </c>
      <c r="H31" s="55"/>
      <c r="I31" s="54"/>
      <c r="J31" s="55">
        <v>6</v>
      </c>
      <c r="K31" s="54">
        <v>7</v>
      </c>
      <c r="L31" s="55">
        <v>18</v>
      </c>
      <c r="M31" s="54">
        <v>26.4</v>
      </c>
      <c r="N31" s="55">
        <v>30</v>
      </c>
      <c r="O31" s="54">
        <v>44</v>
      </c>
      <c r="P31" s="55">
        <v>2</v>
      </c>
      <c r="Q31" s="54">
        <v>3</v>
      </c>
      <c r="R31" s="55"/>
      <c r="S31" s="54"/>
      <c r="T31" s="55">
        <v>6</v>
      </c>
      <c r="U31" s="54">
        <v>5.3</v>
      </c>
      <c r="V31" s="55">
        <v>25</v>
      </c>
      <c r="W31" s="54">
        <v>37.5</v>
      </c>
      <c r="X31" s="55">
        <v>35</v>
      </c>
      <c r="Y31" s="54">
        <v>51.75</v>
      </c>
      <c r="Z31" s="56" t="s">
        <v>36</v>
      </c>
    </row>
    <row r="32" spans="1:26" ht="47.25">
      <c r="A32" s="59">
        <v>4</v>
      </c>
      <c r="B32" s="60" t="s">
        <v>29</v>
      </c>
      <c r="C32" s="59" t="s">
        <v>3</v>
      </c>
      <c r="D32" s="61">
        <f t="shared" ref="D32:D34" si="16">SUM(H32,J32,L32,N32,P32,R32,T32,V32,X32)</f>
        <v>0</v>
      </c>
      <c r="E32" s="62">
        <v>1</v>
      </c>
      <c r="F32" s="63">
        <v>1.8</v>
      </c>
      <c r="G32" s="64">
        <f t="shared" ref="G32:G34" si="17">D32*E32*F32</f>
        <v>0</v>
      </c>
      <c r="H32" s="64"/>
      <c r="I32" s="64">
        <f t="shared" ref="I32:I34" si="18">H32*$E$15*$F$15</f>
        <v>0</v>
      </c>
      <c r="J32" s="64"/>
      <c r="K32" s="64">
        <f t="shared" ref="K32:K34" si="19">J32*$E$15*$F$15</f>
        <v>0</v>
      </c>
      <c r="L32" s="64"/>
      <c r="M32" s="64">
        <f t="shared" ref="M32:M34" si="20">L32*$E$15*$F$15</f>
        <v>0</v>
      </c>
      <c r="N32" s="64"/>
      <c r="O32" s="64">
        <f t="shared" ref="O32:O34" si="21">N32*$E$15*$F$15</f>
        <v>0</v>
      </c>
      <c r="P32" s="64"/>
      <c r="Q32" s="64">
        <f t="shared" ref="Q32:Q34" si="22">P32*$E$15*$F$15</f>
        <v>0</v>
      </c>
      <c r="R32" s="64"/>
      <c r="S32" s="64">
        <f t="shared" ref="S32:S34" si="23">R32*$E$15*$F$15</f>
        <v>0</v>
      </c>
      <c r="T32" s="64"/>
      <c r="U32" s="64">
        <f t="shared" ref="U32:U34" si="24">T32*$E$15*$F$15</f>
        <v>0</v>
      </c>
      <c r="V32" s="64"/>
      <c r="W32" s="64">
        <f t="shared" ref="W32:W34" si="25">V32*$E$15*$F$15</f>
        <v>0</v>
      </c>
      <c r="X32" s="64"/>
      <c r="Y32" s="64">
        <f t="shared" ref="Y32:Y34" si="26">X32*$E$15*$F$15</f>
        <v>0</v>
      </c>
      <c r="Z32" s="65"/>
    </row>
    <row r="33" spans="1:26" ht="78.75">
      <c r="A33" s="59">
        <v>5</v>
      </c>
      <c r="B33" s="66" t="s">
        <v>30</v>
      </c>
      <c r="C33" s="59" t="s">
        <v>3</v>
      </c>
      <c r="D33" s="61">
        <f t="shared" si="16"/>
        <v>0</v>
      </c>
      <c r="E33" s="27">
        <v>1</v>
      </c>
      <c r="F33" s="67">
        <v>1</v>
      </c>
      <c r="G33" s="64">
        <f t="shared" si="17"/>
        <v>0</v>
      </c>
      <c r="H33" s="68"/>
      <c r="I33" s="64">
        <f t="shared" si="18"/>
        <v>0</v>
      </c>
      <c r="J33" s="68"/>
      <c r="K33" s="64">
        <f t="shared" si="19"/>
        <v>0</v>
      </c>
      <c r="L33" s="68"/>
      <c r="M33" s="64">
        <f t="shared" si="20"/>
        <v>0</v>
      </c>
      <c r="N33" s="68"/>
      <c r="O33" s="64">
        <f t="shared" si="21"/>
        <v>0</v>
      </c>
      <c r="P33" s="68"/>
      <c r="Q33" s="64">
        <f t="shared" si="22"/>
        <v>0</v>
      </c>
      <c r="R33" s="68"/>
      <c r="S33" s="64">
        <f t="shared" si="23"/>
        <v>0</v>
      </c>
      <c r="T33" s="68"/>
      <c r="U33" s="64">
        <f t="shared" si="24"/>
        <v>0</v>
      </c>
      <c r="V33" s="68"/>
      <c r="W33" s="64">
        <f t="shared" si="25"/>
        <v>0</v>
      </c>
      <c r="X33" s="68"/>
      <c r="Y33" s="64">
        <f t="shared" si="26"/>
        <v>0</v>
      </c>
      <c r="Z33" s="65"/>
    </row>
    <row r="34" spans="1:26" ht="47.25">
      <c r="A34" s="59">
        <v>6</v>
      </c>
      <c r="B34" s="66" t="s">
        <v>31</v>
      </c>
      <c r="C34" s="59" t="s">
        <v>32</v>
      </c>
      <c r="D34" s="61">
        <f t="shared" si="16"/>
        <v>0</v>
      </c>
      <c r="E34" s="27">
        <v>1</v>
      </c>
      <c r="F34" s="67">
        <v>1</v>
      </c>
      <c r="G34" s="64">
        <f t="shared" si="17"/>
        <v>0</v>
      </c>
      <c r="H34" s="68"/>
      <c r="I34" s="64">
        <f t="shared" si="18"/>
        <v>0</v>
      </c>
      <c r="J34" s="68"/>
      <c r="K34" s="64">
        <f t="shared" si="19"/>
        <v>0</v>
      </c>
      <c r="L34" s="68"/>
      <c r="M34" s="64">
        <f t="shared" si="20"/>
        <v>0</v>
      </c>
      <c r="N34" s="68"/>
      <c r="O34" s="64">
        <f t="shared" si="21"/>
        <v>0</v>
      </c>
      <c r="P34" s="68"/>
      <c r="Q34" s="64">
        <f t="shared" si="22"/>
        <v>0</v>
      </c>
      <c r="R34" s="68"/>
      <c r="S34" s="64">
        <f t="shared" si="23"/>
        <v>0</v>
      </c>
      <c r="T34" s="68"/>
      <c r="U34" s="64">
        <f t="shared" si="24"/>
        <v>0</v>
      </c>
      <c r="V34" s="68"/>
      <c r="W34" s="64">
        <f t="shared" si="25"/>
        <v>0</v>
      </c>
      <c r="X34" s="68"/>
      <c r="Y34" s="64">
        <f t="shared" si="26"/>
        <v>0</v>
      </c>
      <c r="Z34" s="65"/>
    </row>
    <row r="35" spans="1:26">
      <c r="A35" s="37"/>
      <c r="B35" s="38"/>
      <c r="C35" s="37"/>
      <c r="D35" s="39"/>
      <c r="E35" s="40"/>
      <c r="F35" s="41"/>
      <c r="G35" s="42"/>
      <c r="H35" s="43"/>
      <c r="I35" s="42"/>
      <c r="J35" s="43"/>
      <c r="K35" s="42"/>
      <c r="L35" s="43"/>
      <c r="M35" s="43"/>
      <c r="N35" s="43"/>
      <c r="O35" s="42"/>
      <c r="P35" s="43"/>
      <c r="Q35" s="42"/>
      <c r="R35" s="43"/>
      <c r="S35" s="42"/>
      <c r="T35" s="43"/>
      <c r="U35" s="43"/>
      <c r="V35" s="43"/>
      <c r="W35" s="43"/>
      <c r="X35" s="43"/>
      <c r="Y35" s="42"/>
      <c r="Z35" s="47"/>
    </row>
    <row r="36" spans="1:26">
      <c r="A36" s="37"/>
      <c r="B36" s="38"/>
      <c r="C36" s="37"/>
      <c r="D36" s="39"/>
      <c r="E36" s="40"/>
      <c r="F36" s="41"/>
      <c r="G36" s="42"/>
      <c r="H36" s="43"/>
      <c r="I36" s="42"/>
      <c r="J36" s="43"/>
      <c r="K36" s="42"/>
      <c r="L36" s="43"/>
      <c r="M36" s="43"/>
      <c r="N36" s="43"/>
      <c r="O36" s="42"/>
      <c r="P36" s="43"/>
      <c r="Q36" s="42"/>
      <c r="R36" s="43"/>
      <c r="S36" s="42"/>
      <c r="T36" s="43"/>
      <c r="U36" s="43"/>
      <c r="V36" s="43"/>
      <c r="W36" s="43"/>
      <c r="X36" s="43"/>
      <c r="Y36" s="42"/>
      <c r="Z36" s="47"/>
    </row>
    <row r="37" spans="1:26">
      <c r="A37" s="30"/>
      <c r="B37" s="31"/>
      <c r="C37" s="30"/>
      <c r="D37" s="32"/>
      <c r="E37" s="33"/>
      <c r="F37" s="34"/>
      <c r="G37" s="35"/>
      <c r="H37" s="36"/>
      <c r="I37" s="35"/>
      <c r="J37" s="36"/>
      <c r="K37" s="35"/>
      <c r="L37" s="36"/>
      <c r="M37" s="36"/>
      <c r="N37" s="36"/>
      <c r="O37" s="35"/>
      <c r="P37" s="36"/>
      <c r="Q37" s="35"/>
      <c r="R37" s="36"/>
      <c r="S37" s="35"/>
      <c r="T37" s="36"/>
      <c r="U37" s="36"/>
      <c r="V37" s="36"/>
      <c r="W37" s="36"/>
      <c r="X37" s="36"/>
      <c r="Y37" s="35"/>
      <c r="Z37" s="47"/>
    </row>
    <row r="40" spans="1:26" s="3" customFormat="1">
      <c r="A40" s="3" t="s">
        <v>44</v>
      </c>
      <c r="B40" s="76" t="s">
        <v>45</v>
      </c>
      <c r="G40" s="77"/>
      <c r="H40" s="77"/>
      <c r="I40" s="77"/>
      <c r="J40" s="77"/>
      <c r="K40" s="77"/>
      <c r="L40" s="77"/>
      <c r="M40" s="77"/>
      <c r="N40" s="77"/>
      <c r="O40" s="77"/>
      <c r="P40" s="77"/>
      <c r="Q40" s="77"/>
      <c r="R40" s="77"/>
      <c r="S40" s="77"/>
      <c r="T40" s="77"/>
      <c r="U40" s="77"/>
      <c r="V40" s="77"/>
      <c r="W40" s="77"/>
      <c r="X40" s="77"/>
    </row>
    <row r="42" spans="1:26" ht="78.75">
      <c r="A42" s="20" t="s">
        <v>0</v>
      </c>
      <c r="B42" s="21" t="s">
        <v>1</v>
      </c>
      <c r="C42" s="20" t="s">
        <v>2</v>
      </c>
      <c r="D42" s="21" t="s">
        <v>12</v>
      </c>
      <c r="E42" s="21" t="s">
        <v>10</v>
      </c>
      <c r="F42" s="21" t="s">
        <v>21</v>
      </c>
      <c r="G42" s="22" t="s">
        <v>22</v>
      </c>
      <c r="H42" s="187" t="s">
        <v>13</v>
      </c>
      <c r="I42" s="187"/>
      <c r="J42" s="187" t="s">
        <v>14</v>
      </c>
      <c r="K42" s="187"/>
      <c r="L42" s="187" t="s">
        <v>15</v>
      </c>
      <c r="M42" s="187"/>
      <c r="N42" s="187" t="s">
        <v>16</v>
      </c>
      <c r="O42" s="187"/>
      <c r="P42" s="187" t="s">
        <v>26</v>
      </c>
      <c r="Q42" s="187"/>
      <c r="R42" s="187" t="s">
        <v>17</v>
      </c>
      <c r="S42" s="187"/>
      <c r="T42" s="187" t="s">
        <v>18</v>
      </c>
      <c r="U42" s="187"/>
      <c r="V42" s="187" t="s">
        <v>19</v>
      </c>
      <c r="W42" s="187"/>
      <c r="X42" s="187" t="s">
        <v>20</v>
      </c>
      <c r="Y42" s="187"/>
      <c r="Z42" s="44" t="s">
        <v>33</v>
      </c>
    </row>
    <row r="43" spans="1:26">
      <c r="A43" s="20"/>
      <c r="B43" s="21"/>
      <c r="C43" s="20"/>
      <c r="D43" s="21"/>
      <c r="E43" s="21"/>
      <c r="F43" s="21"/>
      <c r="G43" s="23"/>
      <c r="H43" s="58" t="s">
        <v>23</v>
      </c>
      <c r="I43" s="24" t="s">
        <v>24</v>
      </c>
      <c r="J43" s="58" t="s">
        <v>23</v>
      </c>
      <c r="K43" s="24" t="s">
        <v>24</v>
      </c>
      <c r="L43" s="58" t="s">
        <v>23</v>
      </c>
      <c r="M43" s="58" t="s">
        <v>24</v>
      </c>
      <c r="N43" s="58" t="s">
        <v>23</v>
      </c>
      <c r="O43" s="24" t="s">
        <v>24</v>
      </c>
      <c r="P43" s="58" t="s">
        <v>23</v>
      </c>
      <c r="Q43" s="24" t="s">
        <v>24</v>
      </c>
      <c r="R43" s="58" t="s">
        <v>23</v>
      </c>
      <c r="S43" s="24" t="s">
        <v>24</v>
      </c>
      <c r="T43" s="58" t="s">
        <v>23</v>
      </c>
      <c r="U43" s="58" t="s">
        <v>24</v>
      </c>
      <c r="V43" s="58" t="s">
        <v>23</v>
      </c>
      <c r="W43" s="58" t="s">
        <v>24</v>
      </c>
      <c r="X43" s="58" t="s">
        <v>23</v>
      </c>
      <c r="Y43" s="24" t="s">
        <v>24</v>
      </c>
      <c r="Z43" s="45"/>
    </row>
    <row r="44" spans="1:26">
      <c r="A44" s="9">
        <v>1</v>
      </c>
      <c r="B44" s="10">
        <v>2</v>
      </c>
      <c r="C44" s="9">
        <v>3</v>
      </c>
      <c r="D44" s="9">
        <v>4</v>
      </c>
      <c r="E44" s="9">
        <v>5</v>
      </c>
      <c r="F44" s="9">
        <v>6</v>
      </c>
      <c r="G44" s="25">
        <v>7</v>
      </c>
      <c r="H44" s="9"/>
      <c r="I44" s="25"/>
      <c r="J44" s="9"/>
      <c r="K44" s="25"/>
      <c r="L44" s="9"/>
      <c r="M44" s="25"/>
      <c r="N44" s="9"/>
      <c r="O44" s="25"/>
      <c r="P44" s="9"/>
      <c r="Q44" s="25"/>
      <c r="R44" s="9"/>
      <c r="S44" s="25"/>
      <c r="T44" s="9"/>
      <c r="U44" s="25"/>
      <c r="V44" s="9"/>
      <c r="W44" s="25"/>
      <c r="X44" s="9"/>
      <c r="Y44" s="25"/>
      <c r="Z44" s="46"/>
    </row>
    <row r="45" spans="1:26">
      <c r="A45" s="11"/>
      <c r="B45" s="12" t="s">
        <v>28</v>
      </c>
      <c r="C45" s="9"/>
      <c r="D45" s="9"/>
      <c r="E45" s="9"/>
      <c r="F45" s="9"/>
      <c r="G45" s="26">
        <f>G46+G47+G50</f>
        <v>64378</v>
      </c>
      <c r="H45" s="26">
        <f t="shared" ref="H45:Y45" si="27">H46+H47+H50</f>
        <v>5557</v>
      </c>
      <c r="I45" s="26">
        <f t="shared" si="27"/>
        <v>6532.25</v>
      </c>
      <c r="J45" s="26">
        <f t="shared" si="27"/>
        <v>26468</v>
      </c>
      <c r="K45" s="26">
        <f t="shared" si="27"/>
        <v>23662.699999999997</v>
      </c>
      <c r="L45" s="26">
        <f t="shared" si="27"/>
        <v>25646</v>
      </c>
      <c r="M45" s="26">
        <f t="shared" si="27"/>
        <v>22982.9</v>
      </c>
      <c r="N45" s="26">
        <f t="shared" si="27"/>
        <v>22598</v>
      </c>
      <c r="O45" s="26">
        <f t="shared" si="27"/>
        <v>20921.650000000001</v>
      </c>
      <c r="P45" s="26">
        <f t="shared" si="27"/>
        <v>16381</v>
      </c>
      <c r="Q45" s="26">
        <f t="shared" si="27"/>
        <v>14498.3</v>
      </c>
      <c r="R45" s="26">
        <f t="shared" si="27"/>
        <v>9956</v>
      </c>
      <c r="S45" s="26">
        <f t="shared" si="27"/>
        <v>10651.2</v>
      </c>
      <c r="T45" s="26">
        <f t="shared" si="27"/>
        <v>12844</v>
      </c>
      <c r="U45" s="26">
        <f t="shared" si="27"/>
        <v>12974</v>
      </c>
      <c r="V45" s="26">
        <f t="shared" si="27"/>
        <v>16638</v>
      </c>
      <c r="W45" s="26">
        <f t="shared" si="27"/>
        <v>18130.75</v>
      </c>
      <c r="X45" s="26">
        <f t="shared" si="27"/>
        <v>3662</v>
      </c>
      <c r="Y45" s="26">
        <f t="shared" si="27"/>
        <v>4009</v>
      </c>
      <c r="Z45" s="46"/>
    </row>
    <row r="46" spans="1:26" ht="78.75">
      <c r="A46" s="13">
        <v>1</v>
      </c>
      <c r="B46" s="14" t="s">
        <v>4</v>
      </c>
      <c r="C46" s="13" t="s">
        <v>8</v>
      </c>
      <c r="D46" s="15">
        <f>D9-D25</f>
        <v>3477</v>
      </c>
      <c r="E46" s="27">
        <v>3</v>
      </c>
      <c r="F46" s="28">
        <v>0.5</v>
      </c>
      <c r="G46" s="29">
        <f>I46+K46+M46+O46+Q46+S46+U46+W46+Y46</f>
        <v>13767.3</v>
      </c>
      <c r="H46" s="17">
        <v>822</v>
      </c>
      <c r="I46" s="29">
        <v>1228.5999999999999</v>
      </c>
      <c r="J46" s="17">
        <v>736</v>
      </c>
      <c r="K46" s="29">
        <v>1095.5999999999999</v>
      </c>
      <c r="L46" s="17">
        <v>883</v>
      </c>
      <c r="M46" s="17">
        <v>1320.7</v>
      </c>
      <c r="N46" s="17">
        <v>1103</v>
      </c>
      <c r="O46" s="29">
        <v>1647.8</v>
      </c>
      <c r="P46" s="17">
        <v>470</v>
      </c>
      <c r="Q46" s="29">
        <v>699.5</v>
      </c>
      <c r="R46" s="17">
        <v>892</v>
      </c>
      <c r="S46" s="29">
        <v>1331.5</v>
      </c>
      <c r="T46" s="17">
        <v>923</v>
      </c>
      <c r="U46" s="29">
        <v>1376.6</v>
      </c>
      <c r="V46" s="17">
        <v>2768</v>
      </c>
      <c r="W46" s="29">
        <v>4139.8999999999996</v>
      </c>
      <c r="X46" s="17">
        <v>620</v>
      </c>
      <c r="Y46" s="29">
        <v>927.1</v>
      </c>
      <c r="Z46" s="48" t="s">
        <v>37</v>
      </c>
    </row>
    <row r="47" spans="1:26">
      <c r="A47" s="13">
        <v>2</v>
      </c>
      <c r="B47" s="14" t="s">
        <v>7</v>
      </c>
      <c r="C47" s="13" t="s">
        <v>11</v>
      </c>
      <c r="D47" s="15">
        <f>D10-D26</f>
        <v>6313</v>
      </c>
      <c r="E47" s="16">
        <v>3</v>
      </c>
      <c r="F47" s="18">
        <v>1</v>
      </c>
      <c r="G47" s="29">
        <f>G48+G49</f>
        <v>4734.75</v>
      </c>
      <c r="H47" s="29">
        <f t="shared" ref="H47:Y47" si="28">H48+H49</f>
        <v>2305</v>
      </c>
      <c r="I47" s="29">
        <f t="shared" si="28"/>
        <v>1728.75</v>
      </c>
      <c r="J47" s="29">
        <f t="shared" si="28"/>
        <v>21270</v>
      </c>
      <c r="K47" s="29">
        <f t="shared" si="28"/>
        <v>15952.5</v>
      </c>
      <c r="L47" s="29">
        <f t="shared" si="28"/>
        <v>20572</v>
      </c>
      <c r="M47" s="29">
        <f t="shared" si="28"/>
        <v>15429</v>
      </c>
      <c r="N47" s="29">
        <f t="shared" si="28"/>
        <v>17211</v>
      </c>
      <c r="O47" s="29">
        <f t="shared" si="28"/>
        <v>12908.25</v>
      </c>
      <c r="P47" s="29">
        <f t="shared" si="28"/>
        <v>13376</v>
      </c>
      <c r="Q47" s="29">
        <f t="shared" si="28"/>
        <v>10032</v>
      </c>
      <c r="R47" s="29">
        <f t="shared" si="28"/>
        <v>5610</v>
      </c>
      <c r="S47" s="29">
        <f t="shared" si="28"/>
        <v>4207.5</v>
      </c>
      <c r="T47" s="29">
        <f t="shared" si="28"/>
        <v>8296</v>
      </c>
      <c r="U47" s="29">
        <f t="shared" si="28"/>
        <v>6222</v>
      </c>
      <c r="V47" s="29">
        <f t="shared" si="28"/>
        <v>9021</v>
      </c>
      <c r="W47" s="29">
        <f t="shared" si="28"/>
        <v>6765.75</v>
      </c>
      <c r="X47" s="29">
        <f t="shared" si="28"/>
        <v>1965</v>
      </c>
      <c r="Y47" s="29">
        <f t="shared" si="28"/>
        <v>1473.75</v>
      </c>
      <c r="Z47" s="47"/>
    </row>
    <row r="48" spans="1:26">
      <c r="A48" s="13"/>
      <c r="B48" s="19" t="s">
        <v>5</v>
      </c>
      <c r="C48" s="13" t="s">
        <v>11</v>
      </c>
      <c r="D48" s="15">
        <f>D11-D27</f>
        <v>2324</v>
      </c>
      <c r="E48" s="16">
        <v>3</v>
      </c>
      <c r="F48" s="18">
        <v>0.25</v>
      </c>
      <c r="G48" s="29">
        <f>D48*F48*E48</f>
        <v>1743</v>
      </c>
      <c r="H48" s="17">
        <v>407</v>
      </c>
      <c r="I48" s="29">
        <f>H48*F48*E48</f>
        <v>305.25</v>
      </c>
      <c r="J48" s="17">
        <v>4934</v>
      </c>
      <c r="K48" s="29">
        <f>J48*F48*E48</f>
        <v>3700.5</v>
      </c>
      <c r="L48" s="17">
        <v>6387</v>
      </c>
      <c r="M48" s="29">
        <f>L48*F48*E48</f>
        <v>4790.25</v>
      </c>
      <c r="N48" s="17">
        <v>4728</v>
      </c>
      <c r="O48" s="29">
        <f>N48*F48*E48</f>
        <v>3546</v>
      </c>
      <c r="P48" s="17">
        <v>5052</v>
      </c>
      <c r="Q48" s="29">
        <f>P48*F48*E48</f>
        <v>3789</v>
      </c>
      <c r="R48" s="17">
        <v>1071</v>
      </c>
      <c r="S48" s="29">
        <f>R48*F48*E48</f>
        <v>803.25</v>
      </c>
      <c r="T48" s="17">
        <v>1773</v>
      </c>
      <c r="U48" s="29">
        <f>T48*F48*E48</f>
        <v>1329.75</v>
      </c>
      <c r="V48" s="17">
        <v>1888</v>
      </c>
      <c r="W48" s="29">
        <f>V48*F48*E48</f>
        <v>1416</v>
      </c>
      <c r="X48" s="17">
        <v>319</v>
      </c>
      <c r="Y48" s="29">
        <f>X48*F48*E48</f>
        <v>239.25</v>
      </c>
      <c r="Z48" s="47"/>
    </row>
    <row r="49" spans="1:26">
      <c r="A49" s="13"/>
      <c r="B49" s="19" t="s">
        <v>6</v>
      </c>
      <c r="C49" s="13" t="s">
        <v>11</v>
      </c>
      <c r="D49" s="15">
        <f>D12-D28</f>
        <v>3989</v>
      </c>
      <c r="E49" s="16">
        <v>3</v>
      </c>
      <c r="F49" s="18">
        <v>0.25</v>
      </c>
      <c r="G49" s="29">
        <f>D49*F49*E49</f>
        <v>2991.75</v>
      </c>
      <c r="H49" s="17">
        <v>1898</v>
      </c>
      <c r="I49" s="29">
        <f>H49*F49*E49</f>
        <v>1423.5</v>
      </c>
      <c r="J49" s="17">
        <v>16336</v>
      </c>
      <c r="K49" s="29">
        <f>J49*F49*E49</f>
        <v>12252</v>
      </c>
      <c r="L49" s="17">
        <v>14185</v>
      </c>
      <c r="M49" s="29">
        <f>L49*F49*E49</f>
        <v>10638.75</v>
      </c>
      <c r="N49" s="17">
        <v>12483</v>
      </c>
      <c r="O49" s="29">
        <f>N49*F49*E49</f>
        <v>9362.25</v>
      </c>
      <c r="P49" s="17">
        <v>8324</v>
      </c>
      <c r="Q49" s="29">
        <f>P49*F49*E49</f>
        <v>6243</v>
      </c>
      <c r="R49" s="17">
        <v>4539</v>
      </c>
      <c r="S49" s="29">
        <f>R49*F49*E49</f>
        <v>3404.25</v>
      </c>
      <c r="T49" s="17">
        <v>6523</v>
      </c>
      <c r="U49" s="29">
        <f>T49*F49*E49</f>
        <v>4892.25</v>
      </c>
      <c r="V49" s="17">
        <v>7133</v>
      </c>
      <c r="W49" s="29">
        <f>V49*F49*E49</f>
        <v>5349.75</v>
      </c>
      <c r="X49" s="17">
        <v>1646</v>
      </c>
      <c r="Y49" s="29">
        <f>X49*F49*E49</f>
        <v>1234.5</v>
      </c>
      <c r="Z49" s="47"/>
    </row>
    <row r="50" spans="1:26">
      <c r="A50" s="70">
        <v>3</v>
      </c>
      <c r="B50" s="71" t="s">
        <v>9</v>
      </c>
      <c r="C50" s="9" t="s">
        <v>3</v>
      </c>
      <c r="D50" s="15">
        <f>D13-D29</f>
        <v>5856</v>
      </c>
      <c r="E50" s="72">
        <v>3</v>
      </c>
      <c r="F50" s="72">
        <v>0.5</v>
      </c>
      <c r="G50" s="73">
        <f t="shared" ref="G50:Y50" si="29">G51+G52</f>
        <v>45875.95</v>
      </c>
      <c r="H50" s="73">
        <f t="shared" si="29"/>
        <v>2430</v>
      </c>
      <c r="I50" s="73">
        <f t="shared" si="29"/>
        <v>3574.9</v>
      </c>
      <c r="J50" s="73">
        <f t="shared" si="29"/>
        <v>4462</v>
      </c>
      <c r="K50" s="73">
        <f t="shared" si="29"/>
        <v>6614.6</v>
      </c>
      <c r="L50" s="73">
        <f t="shared" si="29"/>
        <v>4191</v>
      </c>
      <c r="M50" s="73">
        <f t="shared" si="29"/>
        <v>6233.2</v>
      </c>
      <c r="N50" s="73">
        <f t="shared" si="29"/>
        <v>4284</v>
      </c>
      <c r="O50" s="73">
        <f t="shared" si="29"/>
        <v>6365.6</v>
      </c>
      <c r="P50" s="73">
        <f t="shared" si="29"/>
        <v>2535</v>
      </c>
      <c r="Q50" s="73">
        <f t="shared" si="29"/>
        <v>3766.8</v>
      </c>
      <c r="R50" s="73">
        <f t="shared" si="29"/>
        <v>3454</v>
      </c>
      <c r="S50" s="73">
        <f t="shared" si="29"/>
        <v>5112.2</v>
      </c>
      <c r="T50" s="73">
        <f t="shared" si="29"/>
        <v>3625</v>
      </c>
      <c r="U50" s="73">
        <f t="shared" si="29"/>
        <v>5375.4000000000005</v>
      </c>
      <c r="V50" s="73">
        <f t="shared" si="29"/>
        <v>4849</v>
      </c>
      <c r="W50" s="73">
        <f t="shared" si="29"/>
        <v>7225.1</v>
      </c>
      <c r="X50" s="73">
        <f t="shared" si="29"/>
        <v>1077</v>
      </c>
      <c r="Y50" s="73">
        <f t="shared" si="29"/>
        <v>1608.15</v>
      </c>
      <c r="Z50" s="74"/>
    </row>
    <row r="51" spans="1:26" ht="78.75">
      <c r="A51" s="49"/>
      <c r="B51" s="57" t="s">
        <v>38</v>
      </c>
      <c r="C51" s="50" t="s">
        <v>3</v>
      </c>
      <c r="D51" s="15"/>
      <c r="E51" s="52">
        <v>3</v>
      </c>
      <c r="F51" s="53">
        <v>0.5</v>
      </c>
      <c r="G51" s="54">
        <f>I51+K51+M51+O51+Q51+S51+U51+W51+Y51</f>
        <v>45701</v>
      </c>
      <c r="H51" s="55">
        <v>2430</v>
      </c>
      <c r="I51" s="54">
        <v>3574.9</v>
      </c>
      <c r="J51" s="55">
        <v>4456</v>
      </c>
      <c r="K51" s="54">
        <v>6607.6</v>
      </c>
      <c r="L51" s="55">
        <v>4173</v>
      </c>
      <c r="M51" s="55">
        <v>6206.8</v>
      </c>
      <c r="N51" s="55">
        <v>4254</v>
      </c>
      <c r="O51" s="54">
        <v>6321.6</v>
      </c>
      <c r="P51" s="55">
        <v>2533</v>
      </c>
      <c r="Q51" s="54">
        <v>3763.8</v>
      </c>
      <c r="R51" s="55">
        <v>3454</v>
      </c>
      <c r="S51" s="54">
        <v>5112.2</v>
      </c>
      <c r="T51" s="55">
        <v>3619</v>
      </c>
      <c r="U51" s="55">
        <v>5370.1</v>
      </c>
      <c r="V51" s="55">
        <v>4824</v>
      </c>
      <c r="W51" s="55">
        <v>7187.6</v>
      </c>
      <c r="X51" s="55">
        <v>1042</v>
      </c>
      <c r="Y51" s="54">
        <v>1556.4</v>
      </c>
      <c r="Z51" s="56" t="s">
        <v>35</v>
      </c>
    </row>
    <row r="52" spans="1:26" ht="78.75">
      <c r="A52" s="50"/>
      <c r="B52" s="57" t="s">
        <v>39</v>
      </c>
      <c r="C52" s="50" t="s">
        <v>3</v>
      </c>
      <c r="D52" s="15"/>
      <c r="E52" s="52">
        <v>3</v>
      </c>
      <c r="F52" s="53">
        <v>0.5</v>
      </c>
      <c r="G52" s="54">
        <f>I52+K52+M52+O52+Q52+S52+U52+W52+Y52</f>
        <v>174.95</v>
      </c>
      <c r="H52" s="55"/>
      <c r="I52" s="54"/>
      <c r="J52" s="55">
        <v>6</v>
      </c>
      <c r="K52" s="54">
        <v>7</v>
      </c>
      <c r="L52" s="55">
        <v>18</v>
      </c>
      <c r="M52" s="54">
        <v>26.4</v>
      </c>
      <c r="N52" s="55">
        <v>30</v>
      </c>
      <c r="O52" s="54">
        <v>44</v>
      </c>
      <c r="P52" s="55">
        <v>2</v>
      </c>
      <c r="Q52" s="54">
        <v>3</v>
      </c>
      <c r="R52" s="55"/>
      <c r="S52" s="54"/>
      <c r="T52" s="55">
        <v>6</v>
      </c>
      <c r="U52" s="54">
        <v>5.3</v>
      </c>
      <c r="V52" s="55">
        <v>25</v>
      </c>
      <c r="W52" s="54">
        <v>37.5</v>
      </c>
      <c r="X52" s="55">
        <v>35</v>
      </c>
      <c r="Y52" s="54">
        <v>51.75</v>
      </c>
      <c r="Z52" s="56" t="s">
        <v>36</v>
      </c>
    </row>
    <row r="53" spans="1:26" ht="47.25">
      <c r="A53" s="59">
        <v>4</v>
      </c>
      <c r="B53" s="60" t="s">
        <v>29</v>
      </c>
      <c r="C53" s="59" t="s">
        <v>3</v>
      </c>
      <c r="D53" s="15"/>
      <c r="E53" s="62">
        <v>1</v>
      </c>
      <c r="F53" s="63">
        <v>1.8</v>
      </c>
      <c r="G53" s="64">
        <f t="shared" ref="G53:G55" si="30">D53*E53*F53</f>
        <v>0</v>
      </c>
      <c r="H53" s="64"/>
      <c r="I53" s="64">
        <f t="shared" ref="I53:I55" si="31">H53*$E$15*$F$15</f>
        <v>0</v>
      </c>
      <c r="J53" s="64"/>
      <c r="K53" s="64">
        <f t="shared" ref="K53:K55" si="32">J53*$E$15*$F$15</f>
        <v>0</v>
      </c>
      <c r="L53" s="64"/>
      <c r="M53" s="64">
        <f t="shared" ref="M53:M55" si="33">L53*$E$15*$F$15</f>
        <v>0</v>
      </c>
      <c r="N53" s="64"/>
      <c r="O53" s="64">
        <f t="shared" ref="O53:O55" si="34">N53*$E$15*$F$15</f>
        <v>0</v>
      </c>
      <c r="P53" s="64"/>
      <c r="Q53" s="64">
        <f t="shared" ref="Q53:Q55" si="35">P53*$E$15*$F$15</f>
        <v>0</v>
      </c>
      <c r="R53" s="64"/>
      <c r="S53" s="64">
        <f t="shared" ref="S53:S55" si="36">R53*$E$15*$F$15</f>
        <v>0</v>
      </c>
      <c r="T53" s="64"/>
      <c r="U53" s="64">
        <f t="shared" ref="U53:U55" si="37">T53*$E$15*$F$15</f>
        <v>0</v>
      </c>
      <c r="V53" s="64"/>
      <c r="W53" s="64">
        <f t="shared" ref="W53:W55" si="38">V53*$E$15*$F$15</f>
        <v>0</v>
      </c>
      <c r="X53" s="64"/>
      <c r="Y53" s="64">
        <f t="shared" ref="Y53:Y55" si="39">X53*$E$15*$F$15</f>
        <v>0</v>
      </c>
      <c r="Z53" s="65"/>
    </row>
    <row r="54" spans="1:26" ht="78.75">
      <c r="A54" s="59">
        <v>5</v>
      </c>
      <c r="B54" s="66" t="s">
        <v>30</v>
      </c>
      <c r="C54" s="59" t="s">
        <v>3</v>
      </c>
      <c r="D54" s="15"/>
      <c r="E54" s="27">
        <v>1</v>
      </c>
      <c r="F54" s="67">
        <v>1</v>
      </c>
      <c r="G54" s="64">
        <f t="shared" si="30"/>
        <v>0</v>
      </c>
      <c r="H54" s="68"/>
      <c r="I54" s="64">
        <f t="shared" si="31"/>
        <v>0</v>
      </c>
      <c r="J54" s="68"/>
      <c r="K54" s="64">
        <f t="shared" si="32"/>
        <v>0</v>
      </c>
      <c r="L54" s="68"/>
      <c r="M54" s="64">
        <f t="shared" si="33"/>
        <v>0</v>
      </c>
      <c r="N54" s="68"/>
      <c r="O54" s="64">
        <f t="shared" si="34"/>
        <v>0</v>
      </c>
      <c r="P54" s="68"/>
      <c r="Q54" s="64">
        <f t="shared" si="35"/>
        <v>0</v>
      </c>
      <c r="R54" s="68"/>
      <c r="S54" s="64">
        <f t="shared" si="36"/>
        <v>0</v>
      </c>
      <c r="T54" s="68"/>
      <c r="U54" s="64">
        <f t="shared" si="37"/>
        <v>0</v>
      </c>
      <c r="V54" s="68"/>
      <c r="W54" s="64">
        <f t="shared" si="38"/>
        <v>0</v>
      </c>
      <c r="X54" s="68"/>
      <c r="Y54" s="64">
        <f t="shared" si="39"/>
        <v>0</v>
      </c>
      <c r="Z54" s="65"/>
    </row>
    <row r="55" spans="1:26" ht="47.25">
      <c r="A55" s="59">
        <v>6</v>
      </c>
      <c r="B55" s="66" t="s">
        <v>31</v>
      </c>
      <c r="C55" s="59" t="s">
        <v>32</v>
      </c>
      <c r="D55" s="15"/>
      <c r="E55" s="27">
        <v>1</v>
      </c>
      <c r="F55" s="67">
        <v>1</v>
      </c>
      <c r="G55" s="64">
        <f t="shared" si="30"/>
        <v>0</v>
      </c>
      <c r="H55" s="68"/>
      <c r="I55" s="64">
        <f t="shared" si="31"/>
        <v>0</v>
      </c>
      <c r="J55" s="68"/>
      <c r="K55" s="64">
        <f t="shared" si="32"/>
        <v>0</v>
      </c>
      <c r="L55" s="68"/>
      <c r="M55" s="64">
        <f t="shared" si="33"/>
        <v>0</v>
      </c>
      <c r="N55" s="68"/>
      <c r="O55" s="64">
        <f t="shared" si="34"/>
        <v>0</v>
      </c>
      <c r="P55" s="68"/>
      <c r="Q55" s="64">
        <f t="shared" si="35"/>
        <v>0</v>
      </c>
      <c r="R55" s="68"/>
      <c r="S55" s="64">
        <f t="shared" si="36"/>
        <v>0</v>
      </c>
      <c r="T55" s="68"/>
      <c r="U55" s="64">
        <f t="shared" si="37"/>
        <v>0</v>
      </c>
      <c r="V55" s="68"/>
      <c r="W55" s="64">
        <f t="shared" si="38"/>
        <v>0</v>
      </c>
      <c r="X55" s="68"/>
      <c r="Y55" s="64">
        <f t="shared" si="39"/>
        <v>0</v>
      </c>
      <c r="Z55" s="65"/>
    </row>
    <row r="56" spans="1:26">
      <c r="A56" s="37"/>
      <c r="B56" s="38"/>
      <c r="C56" s="37"/>
      <c r="D56" s="39"/>
      <c r="E56" s="40"/>
      <c r="F56" s="41"/>
      <c r="G56" s="42"/>
      <c r="H56" s="43"/>
      <c r="I56" s="42"/>
      <c r="J56" s="43"/>
      <c r="K56" s="42"/>
      <c r="L56" s="43"/>
      <c r="M56" s="43"/>
      <c r="N56" s="43"/>
      <c r="O56" s="42"/>
      <c r="P56" s="43"/>
      <c r="Q56" s="42"/>
      <c r="R56" s="43"/>
      <c r="S56" s="42"/>
      <c r="T56" s="43"/>
      <c r="U56" s="43"/>
      <c r="V56" s="43"/>
      <c r="W56" s="43"/>
      <c r="X56" s="43"/>
      <c r="Y56" s="42"/>
      <c r="Z56" s="47"/>
    </row>
    <row r="57" spans="1:26">
      <c r="A57" s="37"/>
      <c r="B57" s="38"/>
      <c r="C57" s="37"/>
      <c r="D57" s="39"/>
      <c r="E57" s="40"/>
      <c r="F57" s="41"/>
      <c r="G57" s="42"/>
      <c r="H57" s="43"/>
      <c r="I57" s="42"/>
      <c r="J57" s="43"/>
      <c r="K57" s="42"/>
      <c r="L57" s="43"/>
      <c r="M57" s="43"/>
      <c r="N57" s="43"/>
      <c r="O57" s="42"/>
      <c r="P57" s="43"/>
      <c r="Q57" s="42"/>
      <c r="R57" s="43"/>
      <c r="S57" s="42"/>
      <c r="T57" s="43"/>
      <c r="U57" s="43"/>
      <c r="V57" s="43"/>
      <c r="W57" s="43"/>
      <c r="X57" s="43"/>
      <c r="Y57" s="42"/>
      <c r="Z57" s="47"/>
    </row>
    <row r="58" spans="1:26">
      <c r="A58" s="30"/>
      <c r="B58" s="31"/>
      <c r="C58" s="30"/>
      <c r="D58" s="32"/>
      <c r="E58" s="33"/>
      <c r="F58" s="34"/>
      <c r="G58" s="35"/>
      <c r="H58" s="36"/>
      <c r="I58" s="35"/>
      <c r="J58" s="36"/>
      <c r="K58" s="35"/>
      <c r="L58" s="36"/>
      <c r="M58" s="36"/>
      <c r="N58" s="36"/>
      <c r="O58" s="35"/>
      <c r="P58" s="36"/>
      <c r="Q58" s="35"/>
      <c r="R58" s="36"/>
      <c r="S58" s="35"/>
      <c r="T58" s="36"/>
      <c r="U58" s="36"/>
      <c r="V58" s="36"/>
      <c r="W58" s="36"/>
      <c r="X58" s="36"/>
      <c r="Y58" s="35"/>
      <c r="Z58" s="47"/>
    </row>
  </sheetData>
  <mergeCells count="31">
    <mergeCell ref="T21:U21"/>
    <mergeCell ref="Z8:Z13"/>
    <mergeCell ref="A2:Y2"/>
    <mergeCell ref="A7:B7"/>
    <mergeCell ref="B17:G17"/>
    <mergeCell ref="R4:S4"/>
    <mergeCell ref="T4:U4"/>
    <mergeCell ref="V4:W4"/>
    <mergeCell ref="X4:Y4"/>
    <mergeCell ref="H4:I4"/>
    <mergeCell ref="J4:K4"/>
    <mergeCell ref="L4:M4"/>
    <mergeCell ref="N4:O4"/>
    <mergeCell ref="P4:Q4"/>
    <mergeCell ref="V21:W21"/>
    <mergeCell ref="X21:Y21"/>
    <mergeCell ref="H42:I42"/>
    <mergeCell ref="J42:K42"/>
    <mergeCell ref="L42:M42"/>
    <mergeCell ref="N42:O42"/>
    <mergeCell ref="P42:Q42"/>
    <mergeCell ref="R42:S42"/>
    <mergeCell ref="T42:U42"/>
    <mergeCell ref="V42:W42"/>
    <mergeCell ref="X42:Y42"/>
    <mergeCell ref="H21:I21"/>
    <mergeCell ref="J21:K21"/>
    <mergeCell ref="L21:M21"/>
    <mergeCell ref="N21:O21"/>
    <mergeCell ref="P21:Q21"/>
    <mergeCell ref="R21:S21"/>
  </mergeCells>
  <pageMargins left="0.47" right="0.22" top="0.47244094488188998" bottom="0.31" header="0.31496062992126" footer="0.17"/>
  <pageSetup paperSize="9" scale="54" orientation="landscape" blackAndWhite="1" r:id="rId1"/>
  <rowBreaks count="1" manualBreakCount="1">
    <brk id="17"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3"/>
  <sheetViews>
    <sheetView tabSelected="1" zoomScale="70" zoomScaleNormal="70" zoomScaleSheetLayoutView="55" workbookViewId="0">
      <pane xSplit="4" ySplit="6" topLeftCell="F13" activePane="bottomRight" state="frozen"/>
      <selection pane="topRight" activeCell="E1" sqref="E1"/>
      <selection pane="bottomLeft" activeCell="A7" sqref="A7"/>
      <selection pane="bottomRight" activeCell="I18" sqref="I18"/>
    </sheetView>
  </sheetViews>
  <sheetFormatPr defaultRowHeight="15.75"/>
  <cols>
    <col min="1" max="1" width="6.140625" style="4" customWidth="1"/>
    <col min="2" max="2" width="38.5703125" style="122" customWidth="1"/>
    <col min="3" max="3" width="11.140625" style="4" customWidth="1"/>
    <col min="4" max="4" width="15.85546875" style="4" customWidth="1"/>
    <col min="5" max="5" width="7.140625" style="4" customWidth="1"/>
    <col min="6" max="6" width="8" style="4" customWidth="1"/>
    <col min="7" max="7" width="13.42578125" style="125" customWidth="1"/>
    <col min="8" max="8" width="11.42578125" style="182" customWidth="1"/>
    <col min="9" max="9" width="12.42578125" style="125" customWidth="1"/>
    <col min="10" max="10" width="12.28515625" style="182" customWidth="1"/>
    <col min="11" max="11" width="11.7109375" style="125" customWidth="1"/>
    <col min="12" max="12" width="13.140625" style="182" customWidth="1"/>
    <col min="13" max="13" width="12.140625" style="182" customWidth="1"/>
    <col min="14" max="14" width="15.140625" style="182" customWidth="1"/>
    <col min="15" max="15" width="11.5703125" style="125" customWidth="1"/>
    <col min="16" max="16" width="12" style="182" customWidth="1"/>
    <col min="17" max="17" width="12.85546875" style="125" customWidth="1"/>
    <col min="18" max="18" width="14.140625" style="182" customWidth="1"/>
    <col min="19" max="19" width="14.7109375" style="125" customWidth="1"/>
    <col min="20" max="20" width="12" style="182" customWidth="1"/>
    <col min="21" max="21" width="13.7109375" style="182" customWidth="1"/>
    <col min="22" max="22" width="11.85546875" style="182" customWidth="1"/>
    <col min="23" max="23" width="12.42578125" style="182" customWidth="1"/>
    <col min="24" max="24" width="10.28515625" style="182" customWidth="1"/>
    <col min="25" max="25" width="11.7109375" style="125" customWidth="1"/>
    <col min="26" max="26" width="50.85546875" style="4" customWidth="1"/>
    <col min="27" max="27" width="30.7109375" style="4" customWidth="1"/>
    <col min="28" max="16384" width="9.140625" style="4"/>
  </cols>
  <sheetData>
    <row r="1" spans="1:27">
      <c r="G1" s="123"/>
      <c r="H1" s="124"/>
      <c r="I1" s="123"/>
      <c r="J1" s="124"/>
      <c r="K1" s="123"/>
      <c r="L1" s="124"/>
      <c r="M1" s="124"/>
      <c r="N1" s="124"/>
      <c r="O1" s="123"/>
      <c r="P1" s="124"/>
      <c r="Q1" s="123"/>
      <c r="R1" s="124"/>
      <c r="S1" s="123"/>
      <c r="T1" s="124"/>
      <c r="U1" s="124"/>
      <c r="V1" s="124"/>
      <c r="W1" s="124"/>
      <c r="X1" s="124"/>
    </row>
    <row r="2" spans="1:27" ht="37.5" customHeight="1">
      <c r="A2" s="199" t="s">
        <v>58</v>
      </c>
      <c r="B2" s="199"/>
      <c r="C2" s="199"/>
      <c r="D2" s="199"/>
      <c r="E2" s="199"/>
      <c r="F2" s="199"/>
      <c r="G2" s="199"/>
      <c r="H2" s="199"/>
      <c r="I2" s="199"/>
      <c r="J2" s="199"/>
      <c r="K2" s="199"/>
      <c r="L2" s="199"/>
      <c r="M2" s="199"/>
      <c r="N2" s="199"/>
      <c r="O2" s="199"/>
      <c r="P2" s="199"/>
      <c r="Q2" s="199"/>
      <c r="R2" s="199"/>
      <c r="S2" s="199"/>
      <c r="T2" s="199"/>
      <c r="U2" s="199"/>
      <c r="V2" s="199"/>
      <c r="W2" s="199"/>
      <c r="X2" s="199"/>
      <c r="Y2" s="199"/>
    </row>
    <row r="3" spans="1:27">
      <c r="A3" s="126"/>
      <c r="B3" s="127"/>
      <c r="G3" s="128"/>
      <c r="H3" s="129"/>
      <c r="I3" s="128"/>
      <c r="J3" s="129"/>
      <c r="K3" s="128"/>
      <c r="L3" s="129"/>
      <c r="M3" s="129"/>
      <c r="N3" s="129"/>
      <c r="O3" s="128"/>
      <c r="P3" s="129"/>
      <c r="Q3" s="128"/>
      <c r="R3" s="129"/>
      <c r="S3" s="128"/>
      <c r="T3" s="129"/>
      <c r="U3" s="129"/>
      <c r="V3" s="129"/>
      <c r="W3" s="129"/>
      <c r="X3" s="129" t="s">
        <v>25</v>
      </c>
    </row>
    <row r="4" spans="1:27" s="126" customFormat="1" ht="78.75">
      <c r="A4" s="11" t="s">
        <v>0</v>
      </c>
      <c r="B4" s="130" t="s">
        <v>1</v>
      </c>
      <c r="C4" s="11" t="s">
        <v>2</v>
      </c>
      <c r="D4" s="130" t="s">
        <v>12</v>
      </c>
      <c r="E4" s="130" t="s">
        <v>10</v>
      </c>
      <c r="F4" s="130" t="s">
        <v>21</v>
      </c>
      <c r="G4" s="131" t="s">
        <v>22</v>
      </c>
      <c r="H4" s="200" t="s">
        <v>13</v>
      </c>
      <c r="I4" s="200"/>
      <c r="J4" s="200" t="s">
        <v>14</v>
      </c>
      <c r="K4" s="200"/>
      <c r="L4" s="200" t="s">
        <v>15</v>
      </c>
      <c r="M4" s="200"/>
      <c r="N4" s="200" t="s">
        <v>16</v>
      </c>
      <c r="O4" s="200"/>
      <c r="P4" s="200" t="s">
        <v>26</v>
      </c>
      <c r="Q4" s="200"/>
      <c r="R4" s="200" t="s">
        <v>50</v>
      </c>
      <c r="S4" s="200"/>
      <c r="T4" s="200" t="s">
        <v>18</v>
      </c>
      <c r="U4" s="200"/>
      <c r="V4" s="200" t="s">
        <v>19</v>
      </c>
      <c r="W4" s="200"/>
      <c r="X4" s="200" t="s">
        <v>20</v>
      </c>
      <c r="Y4" s="200"/>
      <c r="Z4" s="132" t="s">
        <v>33</v>
      </c>
    </row>
    <row r="5" spans="1:27" s="126" customFormat="1">
      <c r="A5" s="11"/>
      <c r="B5" s="130"/>
      <c r="C5" s="11"/>
      <c r="D5" s="130"/>
      <c r="E5" s="130"/>
      <c r="F5" s="130"/>
      <c r="G5" s="133"/>
      <c r="H5" s="134" t="s">
        <v>23</v>
      </c>
      <c r="I5" s="135" t="s">
        <v>24</v>
      </c>
      <c r="J5" s="134" t="s">
        <v>23</v>
      </c>
      <c r="K5" s="135" t="s">
        <v>24</v>
      </c>
      <c r="L5" s="134" t="s">
        <v>23</v>
      </c>
      <c r="M5" s="134" t="s">
        <v>24</v>
      </c>
      <c r="N5" s="134" t="s">
        <v>23</v>
      </c>
      <c r="O5" s="135" t="s">
        <v>24</v>
      </c>
      <c r="P5" s="134" t="s">
        <v>23</v>
      </c>
      <c r="Q5" s="135" t="s">
        <v>24</v>
      </c>
      <c r="R5" s="134" t="s">
        <v>23</v>
      </c>
      <c r="S5" s="135" t="s">
        <v>24</v>
      </c>
      <c r="T5" s="134" t="s">
        <v>23</v>
      </c>
      <c r="U5" s="134" t="s">
        <v>24</v>
      </c>
      <c r="V5" s="134" t="s">
        <v>23</v>
      </c>
      <c r="W5" s="134" t="s">
        <v>24</v>
      </c>
      <c r="X5" s="134" t="s">
        <v>23</v>
      </c>
      <c r="Y5" s="135" t="s">
        <v>24</v>
      </c>
      <c r="Z5" s="136"/>
    </row>
    <row r="6" spans="1:27">
      <c r="A6" s="9">
        <v>1</v>
      </c>
      <c r="B6" s="10">
        <v>2</v>
      </c>
      <c r="C6" s="9">
        <v>3</v>
      </c>
      <c r="D6" s="9">
        <v>4</v>
      </c>
      <c r="E6" s="9">
        <v>5</v>
      </c>
      <c r="F6" s="9">
        <v>6</v>
      </c>
      <c r="G6" s="25">
        <v>7</v>
      </c>
      <c r="H6" s="9"/>
      <c r="I6" s="25"/>
      <c r="J6" s="9"/>
      <c r="K6" s="25"/>
      <c r="L6" s="9"/>
      <c r="M6" s="25"/>
      <c r="N6" s="9"/>
      <c r="O6" s="25"/>
      <c r="P6" s="9"/>
      <c r="Q6" s="25"/>
      <c r="R6" s="9"/>
      <c r="S6" s="25"/>
      <c r="T6" s="9"/>
      <c r="U6" s="25"/>
      <c r="V6" s="9"/>
      <c r="W6" s="25"/>
      <c r="X6" s="9"/>
      <c r="Y6" s="25"/>
      <c r="Z6" s="46"/>
    </row>
    <row r="7" spans="1:27">
      <c r="A7" s="11"/>
      <c r="B7" s="12"/>
      <c r="C7" s="9"/>
      <c r="D7" s="26">
        <f>D8+D11+D14+D17+D18+D23</f>
        <v>150610</v>
      </c>
      <c r="E7" s="9"/>
      <c r="F7" s="9"/>
      <c r="G7" s="26">
        <f t="shared" ref="G7:Y7" si="0">G8+G11+G14+G17+G18+G23</f>
        <v>143266.29999999999</v>
      </c>
      <c r="H7" s="26">
        <f t="shared" si="0"/>
        <v>10291</v>
      </c>
      <c r="I7" s="26">
        <f t="shared" si="0"/>
        <v>10388.450000000001</v>
      </c>
      <c r="J7" s="26">
        <f t="shared" si="0"/>
        <v>26605</v>
      </c>
      <c r="K7" s="26">
        <f t="shared" si="0"/>
        <v>23785.949999999997</v>
      </c>
      <c r="L7" s="26">
        <f t="shared" si="0"/>
        <v>26871</v>
      </c>
      <c r="M7" s="26">
        <f t="shared" si="0"/>
        <v>23736.15</v>
      </c>
      <c r="N7" s="26">
        <f t="shared" si="0"/>
        <v>23231</v>
      </c>
      <c r="O7" s="26">
        <f t="shared" si="0"/>
        <v>21543.4</v>
      </c>
      <c r="P7" s="26">
        <f t="shared" si="0"/>
        <v>16651</v>
      </c>
      <c r="Q7" s="26">
        <f t="shared" si="0"/>
        <v>14762.3</v>
      </c>
      <c r="R7" s="26">
        <f t="shared" si="0"/>
        <v>10251</v>
      </c>
      <c r="S7" s="26">
        <f t="shared" si="0"/>
        <v>10944.7</v>
      </c>
      <c r="T7" s="26">
        <f t="shared" si="0"/>
        <v>14315</v>
      </c>
      <c r="U7" s="26">
        <f t="shared" si="0"/>
        <v>14338.5</v>
      </c>
      <c r="V7" s="26">
        <f t="shared" si="0"/>
        <v>18429</v>
      </c>
      <c r="W7" s="26">
        <f t="shared" si="0"/>
        <v>19456.349999999999</v>
      </c>
      <c r="X7" s="26">
        <f t="shared" si="0"/>
        <v>3966</v>
      </c>
      <c r="Y7" s="26">
        <f t="shared" si="0"/>
        <v>4313.5</v>
      </c>
      <c r="Z7" s="46"/>
    </row>
    <row r="8" spans="1:27">
      <c r="A8" s="11">
        <v>1</v>
      </c>
      <c r="B8" s="137" t="s">
        <v>48</v>
      </c>
      <c r="C8" s="9"/>
      <c r="D8" s="26">
        <f>D9+D10</f>
        <v>9258</v>
      </c>
      <c r="E8" s="9"/>
      <c r="F8" s="9"/>
      <c r="G8" s="26">
        <f>G9+G10</f>
        <v>13826.55</v>
      </c>
      <c r="H8" s="26">
        <f t="shared" ref="H8:Y8" si="1">H9+H10</f>
        <v>822</v>
      </c>
      <c r="I8" s="26">
        <f t="shared" si="1"/>
        <v>1228.5999999999999</v>
      </c>
      <c r="J8" s="26">
        <f t="shared" si="1"/>
        <v>736</v>
      </c>
      <c r="K8" s="26">
        <f t="shared" si="1"/>
        <v>1095.5999999999999</v>
      </c>
      <c r="L8" s="26">
        <f t="shared" si="1"/>
        <v>886</v>
      </c>
      <c r="M8" s="26">
        <f t="shared" si="1"/>
        <v>1325.2</v>
      </c>
      <c r="N8" s="26">
        <f t="shared" si="1"/>
        <v>1105</v>
      </c>
      <c r="O8" s="26">
        <f t="shared" si="1"/>
        <v>1650.8</v>
      </c>
      <c r="P8" s="26">
        <f t="shared" si="1"/>
        <v>471</v>
      </c>
      <c r="Q8" s="26">
        <f t="shared" si="1"/>
        <v>701</v>
      </c>
      <c r="R8" s="26">
        <f t="shared" si="1"/>
        <v>892</v>
      </c>
      <c r="S8" s="26">
        <f t="shared" si="1"/>
        <v>1331.5</v>
      </c>
      <c r="T8" s="26">
        <f t="shared" si="1"/>
        <v>955</v>
      </c>
      <c r="U8" s="26">
        <f t="shared" si="1"/>
        <v>1422.35</v>
      </c>
      <c r="V8" s="26">
        <f t="shared" si="1"/>
        <v>2769</v>
      </c>
      <c r="W8" s="26">
        <f t="shared" si="1"/>
        <v>4141.3999999999996</v>
      </c>
      <c r="X8" s="26">
        <f t="shared" si="1"/>
        <v>622</v>
      </c>
      <c r="Y8" s="26">
        <f t="shared" si="1"/>
        <v>930.1</v>
      </c>
      <c r="Z8" s="46"/>
    </row>
    <row r="9" spans="1:27" ht="47.25">
      <c r="A9" s="138" t="s">
        <v>49</v>
      </c>
      <c r="B9" s="137" t="s">
        <v>46</v>
      </c>
      <c r="C9" s="9" t="s">
        <v>8</v>
      </c>
      <c r="D9" s="69">
        <f>SUM(H9,J9,L9,N9,P9,R9,T9,V9,X9)</f>
        <v>9217</v>
      </c>
      <c r="E9" s="139">
        <v>3</v>
      </c>
      <c r="F9" s="140">
        <v>0.5</v>
      </c>
      <c r="G9" s="141">
        <f>I9+K9+M9+O9+Q9+S9+U9+W9+Y9</f>
        <v>13767.3</v>
      </c>
      <c r="H9" s="142">
        <v>822</v>
      </c>
      <c r="I9" s="141">
        <v>1228.5999999999999</v>
      </c>
      <c r="J9" s="142">
        <v>736</v>
      </c>
      <c r="K9" s="141">
        <v>1095.5999999999999</v>
      </c>
      <c r="L9" s="142">
        <v>883</v>
      </c>
      <c r="M9" s="142">
        <v>1320.7</v>
      </c>
      <c r="N9" s="142">
        <v>1103</v>
      </c>
      <c r="O9" s="141">
        <v>1647.8</v>
      </c>
      <c r="P9" s="142">
        <v>470</v>
      </c>
      <c r="Q9" s="141">
        <v>699.5</v>
      </c>
      <c r="R9" s="142">
        <v>892</v>
      </c>
      <c r="S9" s="141">
        <v>1331.5</v>
      </c>
      <c r="T9" s="142">
        <v>923</v>
      </c>
      <c r="U9" s="141">
        <v>1376.6</v>
      </c>
      <c r="V9" s="142">
        <v>2768</v>
      </c>
      <c r="W9" s="141">
        <v>4139.8999999999996</v>
      </c>
      <c r="X9" s="142">
        <v>620</v>
      </c>
      <c r="Y9" s="141">
        <v>927.1</v>
      </c>
      <c r="Z9" s="143" t="s">
        <v>37</v>
      </c>
    </row>
    <row r="10" spans="1:27" ht="47.25">
      <c r="A10" s="138" t="s">
        <v>49</v>
      </c>
      <c r="B10" s="137" t="s">
        <v>47</v>
      </c>
      <c r="C10" s="9"/>
      <c r="D10" s="69">
        <f>SUM(H10,J10,L10,N10,P10,R10,T10,V10,X10)</f>
        <v>41</v>
      </c>
      <c r="E10" s="139"/>
      <c r="F10" s="140"/>
      <c r="G10" s="141">
        <f>I10+K10+M10+O10+Q10+S10+U10+W10+Y10</f>
        <v>59.25</v>
      </c>
      <c r="H10" s="142"/>
      <c r="I10" s="141"/>
      <c r="J10" s="142"/>
      <c r="K10" s="141"/>
      <c r="L10" s="142">
        <v>3</v>
      </c>
      <c r="M10" s="142">
        <v>4.5</v>
      </c>
      <c r="N10" s="142">
        <v>2</v>
      </c>
      <c r="O10" s="141">
        <v>3</v>
      </c>
      <c r="P10" s="142">
        <v>1</v>
      </c>
      <c r="Q10" s="141">
        <v>1.5</v>
      </c>
      <c r="R10" s="142"/>
      <c r="S10" s="141"/>
      <c r="T10" s="142">
        <v>32</v>
      </c>
      <c r="U10" s="141">
        <v>45.75</v>
      </c>
      <c r="V10" s="142">
        <v>1</v>
      </c>
      <c r="W10" s="141">
        <v>1.5</v>
      </c>
      <c r="X10" s="142">
        <v>2</v>
      </c>
      <c r="Y10" s="141">
        <v>3</v>
      </c>
      <c r="Z10" s="143" t="s">
        <v>52</v>
      </c>
    </row>
    <row r="11" spans="1:27">
      <c r="A11" s="9">
        <v>2</v>
      </c>
      <c r="B11" s="137" t="s">
        <v>7</v>
      </c>
      <c r="C11" s="9" t="s">
        <v>11</v>
      </c>
      <c r="D11" s="69">
        <f>D12+D13</f>
        <v>99708</v>
      </c>
      <c r="E11" s="139">
        <v>3</v>
      </c>
      <c r="F11" s="144">
        <v>1</v>
      </c>
      <c r="G11" s="141">
        <f t="shared" ref="G11:Y11" si="2">G12+G13</f>
        <v>74781</v>
      </c>
      <c r="H11" s="142">
        <f t="shared" si="2"/>
        <v>2305</v>
      </c>
      <c r="I11" s="141">
        <f t="shared" si="2"/>
        <v>1728.75</v>
      </c>
      <c r="J11" s="141">
        <f t="shared" si="2"/>
        <v>21274</v>
      </c>
      <c r="K11" s="141">
        <f t="shared" si="2"/>
        <v>15955.5</v>
      </c>
      <c r="L11" s="141">
        <f t="shared" si="2"/>
        <v>20593</v>
      </c>
      <c r="M11" s="141">
        <f t="shared" si="2"/>
        <v>15444.75</v>
      </c>
      <c r="N11" s="141">
        <f t="shared" si="2"/>
        <v>17260</v>
      </c>
      <c r="O11" s="141">
        <f t="shared" si="2"/>
        <v>12945</v>
      </c>
      <c r="P11" s="141">
        <f t="shared" si="2"/>
        <v>13378</v>
      </c>
      <c r="Q11" s="141">
        <f t="shared" si="2"/>
        <v>10033.5</v>
      </c>
      <c r="R11" s="141">
        <f t="shared" si="2"/>
        <v>5610</v>
      </c>
      <c r="S11" s="141">
        <f t="shared" si="2"/>
        <v>4207.5</v>
      </c>
      <c r="T11" s="141">
        <f t="shared" si="2"/>
        <v>8300</v>
      </c>
      <c r="U11" s="141">
        <f t="shared" si="2"/>
        <v>6225</v>
      </c>
      <c r="V11" s="141">
        <f t="shared" si="2"/>
        <v>9021</v>
      </c>
      <c r="W11" s="141">
        <f t="shared" si="2"/>
        <v>6765.75</v>
      </c>
      <c r="X11" s="141">
        <f t="shared" si="2"/>
        <v>1967</v>
      </c>
      <c r="Y11" s="141">
        <f t="shared" si="2"/>
        <v>1475.25</v>
      </c>
      <c r="Z11" s="46" t="s">
        <v>55</v>
      </c>
    </row>
    <row r="12" spans="1:27">
      <c r="A12" s="9"/>
      <c r="B12" s="145" t="s">
        <v>5</v>
      </c>
      <c r="C12" s="9" t="s">
        <v>11</v>
      </c>
      <c r="D12" s="69">
        <f>SUM(H12,J12,L12,N12,P12,R12,T12,V12,X12)</f>
        <v>26589</v>
      </c>
      <c r="E12" s="139">
        <v>3</v>
      </c>
      <c r="F12" s="144">
        <v>0.25</v>
      </c>
      <c r="G12" s="141">
        <f>D12*F12*E12</f>
        <v>19941.75</v>
      </c>
      <c r="H12" s="142">
        <v>407</v>
      </c>
      <c r="I12" s="141">
        <f>H12*F12*E12</f>
        <v>305.25</v>
      </c>
      <c r="J12" s="142">
        <v>4934</v>
      </c>
      <c r="K12" s="141">
        <f>J12*F12*E12</f>
        <v>3700.5</v>
      </c>
      <c r="L12" s="142">
        <f>6387+5</f>
        <v>6392</v>
      </c>
      <c r="M12" s="141">
        <f>L12*F12*E12</f>
        <v>4794</v>
      </c>
      <c r="N12" s="142">
        <f>4728+19</f>
        <v>4747</v>
      </c>
      <c r="O12" s="141">
        <f>N12*F12*E12</f>
        <v>3560.25</v>
      </c>
      <c r="P12" s="142">
        <f>5052+2</f>
        <v>5054</v>
      </c>
      <c r="Q12" s="141">
        <f>P12*F12*E12</f>
        <v>3790.5</v>
      </c>
      <c r="R12" s="142">
        <v>1071</v>
      </c>
      <c r="S12" s="141">
        <f>R12*F12*E12</f>
        <v>803.25</v>
      </c>
      <c r="T12" s="142">
        <f>1773+3</f>
        <v>1776</v>
      </c>
      <c r="U12" s="141">
        <f>T12*F12*E12</f>
        <v>1332</v>
      </c>
      <c r="V12" s="142">
        <v>1888</v>
      </c>
      <c r="W12" s="141">
        <f>V12*F12*E12</f>
        <v>1416</v>
      </c>
      <c r="X12" s="142">
        <f>319+1</f>
        <v>320</v>
      </c>
      <c r="Y12" s="141">
        <f>X12*F12*E12</f>
        <v>240</v>
      </c>
      <c r="Z12" s="46"/>
    </row>
    <row r="13" spans="1:27">
      <c r="A13" s="9"/>
      <c r="B13" s="145" t="s">
        <v>6</v>
      </c>
      <c r="C13" s="9" t="s">
        <v>11</v>
      </c>
      <c r="D13" s="69">
        <f>SUM(H13,J13,L13,N13,P13,R13,T13,V13,X13)</f>
        <v>73119</v>
      </c>
      <c r="E13" s="139">
        <v>3</v>
      </c>
      <c r="F13" s="144">
        <v>0.25</v>
      </c>
      <c r="G13" s="141">
        <f>D13*F13*E13</f>
        <v>54839.25</v>
      </c>
      <c r="H13" s="142">
        <v>1898</v>
      </c>
      <c r="I13" s="141">
        <f>H13*F13*E13</f>
        <v>1423.5</v>
      </c>
      <c r="J13" s="142">
        <f>16336+4</f>
        <v>16340</v>
      </c>
      <c r="K13" s="141">
        <f>J13*F13*E13</f>
        <v>12255</v>
      </c>
      <c r="L13" s="142">
        <f>14185+16</f>
        <v>14201</v>
      </c>
      <c r="M13" s="141">
        <f>L13*F13*E13</f>
        <v>10650.75</v>
      </c>
      <c r="N13" s="142">
        <f>12483+30</f>
        <v>12513</v>
      </c>
      <c r="O13" s="141">
        <f>N13*F13*E13</f>
        <v>9384.75</v>
      </c>
      <c r="P13" s="142">
        <v>8324</v>
      </c>
      <c r="Q13" s="141">
        <f>P13*F13*E13</f>
        <v>6243</v>
      </c>
      <c r="R13" s="142">
        <v>4539</v>
      </c>
      <c r="S13" s="141">
        <f>R13*F13*E13</f>
        <v>3404.25</v>
      </c>
      <c r="T13" s="142">
        <f>6523+1</f>
        <v>6524</v>
      </c>
      <c r="U13" s="141">
        <f>T13*F13*E13</f>
        <v>4893</v>
      </c>
      <c r="V13" s="142">
        <v>7133</v>
      </c>
      <c r="W13" s="141">
        <f>V13*F13*E13</f>
        <v>5349.75</v>
      </c>
      <c r="X13" s="142">
        <f>1646+1</f>
        <v>1647</v>
      </c>
      <c r="Y13" s="141">
        <f>X13*F13*E13</f>
        <v>1235.25</v>
      </c>
      <c r="Z13" s="46"/>
    </row>
    <row r="14" spans="1:27" s="75" customFormat="1">
      <c r="A14" s="70">
        <v>3</v>
      </c>
      <c r="B14" s="71" t="s">
        <v>9</v>
      </c>
      <c r="C14" s="9" t="s">
        <v>3</v>
      </c>
      <c r="D14" s="69">
        <f>D15+D16</f>
        <v>30907</v>
      </c>
      <c r="E14" s="72">
        <v>3</v>
      </c>
      <c r="F14" s="72">
        <v>0.5</v>
      </c>
      <c r="G14" s="73">
        <f t="shared" ref="G14:Y14" si="3">G15+G16</f>
        <v>45875.95</v>
      </c>
      <c r="H14" s="78">
        <f t="shared" si="3"/>
        <v>2430</v>
      </c>
      <c r="I14" s="73">
        <f t="shared" si="3"/>
        <v>3574.9</v>
      </c>
      <c r="J14" s="73">
        <f t="shared" si="3"/>
        <v>4462</v>
      </c>
      <c r="K14" s="73">
        <f t="shared" si="3"/>
        <v>6614.6</v>
      </c>
      <c r="L14" s="73">
        <f t="shared" si="3"/>
        <v>4191</v>
      </c>
      <c r="M14" s="73">
        <f t="shared" si="3"/>
        <v>6233.2</v>
      </c>
      <c r="N14" s="73">
        <f t="shared" si="3"/>
        <v>4284</v>
      </c>
      <c r="O14" s="73">
        <f t="shared" si="3"/>
        <v>6365.6</v>
      </c>
      <c r="P14" s="73">
        <f t="shared" si="3"/>
        <v>2535</v>
      </c>
      <c r="Q14" s="73">
        <f t="shared" si="3"/>
        <v>3766.8</v>
      </c>
      <c r="R14" s="73">
        <f t="shared" si="3"/>
        <v>3454</v>
      </c>
      <c r="S14" s="73">
        <f t="shared" si="3"/>
        <v>5112.2</v>
      </c>
      <c r="T14" s="73">
        <f t="shared" si="3"/>
        <v>3625</v>
      </c>
      <c r="U14" s="73">
        <f t="shared" si="3"/>
        <v>5375.4000000000005</v>
      </c>
      <c r="V14" s="73">
        <f t="shared" si="3"/>
        <v>4849</v>
      </c>
      <c r="W14" s="73">
        <f t="shared" si="3"/>
        <v>7225.1</v>
      </c>
      <c r="X14" s="73">
        <f t="shared" si="3"/>
        <v>1077</v>
      </c>
      <c r="Y14" s="73">
        <f t="shared" si="3"/>
        <v>1608.15</v>
      </c>
      <c r="Z14" s="143" t="s">
        <v>51</v>
      </c>
    </row>
    <row r="15" spans="1:27" s="155" customFormat="1" ht="33.75" customHeight="1">
      <c r="A15" s="146"/>
      <c r="B15" s="147" t="s">
        <v>38</v>
      </c>
      <c r="C15" s="148" t="s">
        <v>3</v>
      </c>
      <c r="D15" s="69">
        <f>SUM(H15,J15,L15,N15,P15,R15,T15,V15,X15)</f>
        <v>30785</v>
      </c>
      <c r="E15" s="149">
        <v>3</v>
      </c>
      <c r="F15" s="150">
        <v>0.5</v>
      </c>
      <c r="G15" s="151">
        <f>I15+K15+M15+O15+Q15+S15+U15+W15+Y15</f>
        <v>45701</v>
      </c>
      <c r="H15" s="152">
        <v>2430</v>
      </c>
      <c r="I15" s="151">
        <v>3574.9</v>
      </c>
      <c r="J15" s="152">
        <v>4456</v>
      </c>
      <c r="K15" s="151">
        <v>6607.6</v>
      </c>
      <c r="L15" s="152">
        <v>4173</v>
      </c>
      <c r="M15" s="152">
        <v>6206.8</v>
      </c>
      <c r="N15" s="152">
        <v>4254</v>
      </c>
      <c r="O15" s="151">
        <v>6321.6</v>
      </c>
      <c r="P15" s="152">
        <v>2533</v>
      </c>
      <c r="Q15" s="151">
        <v>3763.8</v>
      </c>
      <c r="R15" s="152">
        <v>3454</v>
      </c>
      <c r="S15" s="151">
        <v>5112.2</v>
      </c>
      <c r="T15" s="152">
        <v>3619</v>
      </c>
      <c r="U15" s="152">
        <v>5370.1</v>
      </c>
      <c r="V15" s="152">
        <v>4824</v>
      </c>
      <c r="W15" s="152">
        <v>7187.6</v>
      </c>
      <c r="X15" s="152">
        <v>1042</v>
      </c>
      <c r="Y15" s="151">
        <v>1556.4</v>
      </c>
      <c r="Z15" s="153" t="s">
        <v>53</v>
      </c>
      <c r="AA15" s="154"/>
    </row>
    <row r="16" spans="1:27" s="155" customFormat="1" ht="47.25">
      <c r="A16" s="148"/>
      <c r="B16" s="147" t="s">
        <v>39</v>
      </c>
      <c r="C16" s="148" t="s">
        <v>3</v>
      </c>
      <c r="D16" s="156">
        <f>H16+J16+L16+N16+P16+R16+T16+V16+X16</f>
        <v>122</v>
      </c>
      <c r="E16" s="149">
        <v>3</v>
      </c>
      <c r="F16" s="150">
        <v>0.5</v>
      </c>
      <c r="G16" s="151">
        <f>I16+K16+M16+O16+Q16+S16+U16+W16+Y16</f>
        <v>174.95</v>
      </c>
      <c r="H16" s="152"/>
      <c r="I16" s="151"/>
      <c r="J16" s="152">
        <v>6</v>
      </c>
      <c r="K16" s="151">
        <v>7</v>
      </c>
      <c r="L16" s="152">
        <v>18</v>
      </c>
      <c r="M16" s="151">
        <v>26.4</v>
      </c>
      <c r="N16" s="152">
        <v>30</v>
      </c>
      <c r="O16" s="151">
        <v>44</v>
      </c>
      <c r="P16" s="152">
        <v>2</v>
      </c>
      <c r="Q16" s="151">
        <v>3</v>
      </c>
      <c r="R16" s="152"/>
      <c r="S16" s="151"/>
      <c r="T16" s="152">
        <v>6</v>
      </c>
      <c r="U16" s="151">
        <v>5.3</v>
      </c>
      <c r="V16" s="152">
        <v>25</v>
      </c>
      <c r="W16" s="151">
        <v>37.5</v>
      </c>
      <c r="X16" s="152">
        <v>35</v>
      </c>
      <c r="Y16" s="151">
        <v>51.75</v>
      </c>
      <c r="Z16" s="153" t="s">
        <v>51</v>
      </c>
    </row>
    <row r="17" spans="1:27" ht="58.5" customHeight="1">
      <c r="A17" s="9">
        <v>4</v>
      </c>
      <c r="B17" s="157" t="s">
        <v>29</v>
      </c>
      <c r="C17" s="9" t="s">
        <v>3</v>
      </c>
      <c r="D17" s="69">
        <f t="shared" ref="D17" si="4">SUM(H17,J17,L17,N17,P17,R17,T17,V17,X17)</f>
        <v>0</v>
      </c>
      <c r="E17" s="158">
        <v>1</v>
      </c>
      <c r="F17" s="159">
        <v>1.8</v>
      </c>
      <c r="G17" s="160">
        <f>D17*E17*F17</f>
        <v>0</v>
      </c>
      <c r="H17" s="160"/>
      <c r="I17" s="160">
        <f>H17*$E$17*$F$17</f>
        <v>0</v>
      </c>
      <c r="J17" s="160"/>
      <c r="K17" s="160">
        <f>J17*$E$17*$F$17</f>
        <v>0</v>
      </c>
      <c r="L17" s="160"/>
      <c r="M17" s="160">
        <f>L17*$E$17*$F$17</f>
        <v>0</v>
      </c>
      <c r="N17" s="160"/>
      <c r="O17" s="160">
        <f>N17*$E$17*$F$17</f>
        <v>0</v>
      </c>
      <c r="P17" s="160"/>
      <c r="Q17" s="160">
        <f>P17*$E$17*$F$17</f>
        <v>0</v>
      </c>
      <c r="R17" s="160"/>
      <c r="S17" s="160">
        <f>R17*$E$17*$F$17</f>
        <v>0</v>
      </c>
      <c r="T17" s="160"/>
      <c r="U17" s="160">
        <f>T17*$E$17*$F$17</f>
        <v>0</v>
      </c>
      <c r="V17" s="160"/>
      <c r="W17" s="160">
        <f>V17*$E$17*$F$17</f>
        <v>0</v>
      </c>
      <c r="X17" s="160"/>
      <c r="Y17" s="160">
        <f>X17*$E$17*$F$17</f>
        <v>0</v>
      </c>
      <c r="Z17" s="46"/>
    </row>
    <row r="18" spans="1:27" ht="409.5" customHeight="1">
      <c r="A18" s="9">
        <v>5</v>
      </c>
      <c r="B18" s="161" t="s">
        <v>30</v>
      </c>
      <c r="C18" s="9" t="s">
        <v>3</v>
      </c>
      <c r="D18" s="69">
        <f>SUM(H18,J18,L18,N18,P18,R18,T18,V18,X18)</f>
        <v>10699</v>
      </c>
      <c r="E18" s="139">
        <v>1</v>
      </c>
      <c r="F18" s="144">
        <v>1</v>
      </c>
      <c r="G18" s="151">
        <f>I18+K18+M18+O18+Q18+S18+U18+W18+Y18</f>
        <v>8747.7999999999993</v>
      </c>
      <c r="H18" s="142">
        <f>869+781+82+1174+1137+254+126+304+4</f>
        <v>4731</v>
      </c>
      <c r="I18" s="160">
        <f>869+78.1+20.5+1174+1137+254+12.6+304+4</f>
        <v>3853.2</v>
      </c>
      <c r="J18" s="142">
        <f>7+109+17</f>
        <v>133</v>
      </c>
      <c r="K18" s="160">
        <f>7+109+4.25</f>
        <v>120.25</v>
      </c>
      <c r="L18" s="142">
        <f>571+3+4+221+21+102+279</f>
        <v>1201</v>
      </c>
      <c r="M18" s="160">
        <f>571+0.75+4+22.1+5.25+102+27.9</f>
        <v>733</v>
      </c>
      <c r="N18" s="142">
        <f>41+384+47+110</f>
        <v>582</v>
      </c>
      <c r="O18" s="160">
        <f>41+384+47+110</f>
        <v>582</v>
      </c>
      <c r="P18" s="142">
        <f>108+8+64+78</f>
        <v>258</v>
      </c>
      <c r="Q18" s="160">
        <f>108+2+64+78</f>
        <v>252</v>
      </c>
      <c r="R18" s="142">
        <f>147+76+70+2</f>
        <v>295</v>
      </c>
      <c r="S18" s="160">
        <f>147+76+70+0.5</f>
        <v>293.5</v>
      </c>
      <c r="T18" s="142">
        <f>1+851+125+432+9</f>
        <v>1418</v>
      </c>
      <c r="U18" s="160">
        <f>1+851+12.5+432+2.25</f>
        <v>1298.75</v>
      </c>
      <c r="V18" s="142">
        <f>537+202+6+356+7+34+304+136+1+207</f>
        <v>1790</v>
      </c>
      <c r="W18" s="160">
        <f>537+202+6+356+1.75+34+30.4+136+0.25+20.7</f>
        <v>1324.1000000000001</v>
      </c>
      <c r="X18" s="142">
        <f>120+1+34+2+134</f>
        <v>291</v>
      </c>
      <c r="Y18" s="160">
        <f>120+1+34+2+134</f>
        <v>291</v>
      </c>
      <c r="Z18" s="195" t="s">
        <v>57</v>
      </c>
      <c r="AA18" s="194"/>
    </row>
    <row r="19" spans="1:27" ht="126.75" customHeight="1">
      <c r="A19" s="9"/>
      <c r="B19" s="161"/>
      <c r="C19" s="9"/>
      <c r="D19" s="69"/>
      <c r="E19" s="139"/>
      <c r="F19" s="144"/>
      <c r="G19" s="151"/>
      <c r="H19" s="142"/>
      <c r="I19" s="160"/>
      <c r="J19" s="142"/>
      <c r="K19" s="160"/>
      <c r="L19" s="142"/>
      <c r="M19" s="160"/>
      <c r="N19" s="142"/>
      <c r="O19" s="160"/>
      <c r="P19" s="142"/>
      <c r="Q19" s="160"/>
      <c r="R19" s="142"/>
      <c r="S19" s="160"/>
      <c r="T19" s="142"/>
      <c r="U19" s="160"/>
      <c r="V19" s="142"/>
      <c r="W19" s="160"/>
      <c r="X19" s="142"/>
      <c r="Y19" s="160"/>
      <c r="Z19" s="196"/>
      <c r="AA19" s="194"/>
    </row>
    <row r="20" spans="1:27" ht="138.75" customHeight="1">
      <c r="A20" s="9"/>
      <c r="B20" s="161"/>
      <c r="C20" s="9"/>
      <c r="D20" s="69"/>
      <c r="E20" s="139"/>
      <c r="F20" s="144"/>
      <c r="G20" s="151"/>
      <c r="H20" s="142"/>
      <c r="I20" s="160"/>
      <c r="J20" s="142"/>
      <c r="K20" s="160"/>
      <c r="L20" s="142"/>
      <c r="M20" s="160"/>
      <c r="N20" s="142"/>
      <c r="O20" s="160"/>
      <c r="P20" s="142"/>
      <c r="Q20" s="160"/>
      <c r="R20" s="142"/>
      <c r="S20" s="160"/>
      <c r="T20" s="142"/>
      <c r="U20" s="160"/>
      <c r="V20" s="142"/>
      <c r="W20" s="160"/>
      <c r="X20" s="142"/>
      <c r="Y20" s="160"/>
      <c r="Z20" s="196"/>
      <c r="AA20" s="194"/>
    </row>
    <row r="21" spans="1:27" ht="110.25" customHeight="1">
      <c r="A21" s="9"/>
      <c r="B21" s="161"/>
      <c r="C21" s="9"/>
      <c r="D21" s="69"/>
      <c r="E21" s="139"/>
      <c r="F21" s="144"/>
      <c r="G21" s="151"/>
      <c r="H21" s="142"/>
      <c r="I21" s="160"/>
      <c r="J21" s="142"/>
      <c r="K21" s="160"/>
      <c r="L21" s="142"/>
      <c r="M21" s="160"/>
      <c r="N21" s="142"/>
      <c r="O21" s="160"/>
      <c r="P21" s="142"/>
      <c r="Q21" s="160"/>
      <c r="R21" s="142"/>
      <c r="S21" s="160"/>
      <c r="T21" s="142"/>
      <c r="U21" s="160"/>
      <c r="V21" s="142"/>
      <c r="W21" s="160"/>
      <c r="X21" s="142"/>
      <c r="Y21" s="160"/>
      <c r="Z21" s="196"/>
      <c r="AA21" s="194"/>
    </row>
    <row r="22" spans="1:27" ht="95.25" customHeight="1">
      <c r="A22" s="9"/>
      <c r="B22" s="161"/>
      <c r="C22" s="9"/>
      <c r="D22" s="69"/>
      <c r="E22" s="139"/>
      <c r="F22" s="144"/>
      <c r="G22" s="151"/>
      <c r="H22" s="142"/>
      <c r="I22" s="160"/>
      <c r="J22" s="142"/>
      <c r="K22" s="160"/>
      <c r="L22" s="142"/>
      <c r="M22" s="160"/>
      <c r="N22" s="142"/>
      <c r="O22" s="160"/>
      <c r="P22" s="142"/>
      <c r="Q22" s="160"/>
      <c r="R22" s="142"/>
      <c r="S22" s="160"/>
      <c r="T22" s="142"/>
      <c r="U22" s="160"/>
      <c r="V22" s="142"/>
      <c r="W22" s="160"/>
      <c r="X22" s="142"/>
      <c r="Y22" s="160"/>
      <c r="Z22" s="197"/>
      <c r="AA22" s="194"/>
    </row>
    <row r="23" spans="1:27" ht="119.25" customHeight="1">
      <c r="A23" s="9">
        <v>6</v>
      </c>
      <c r="B23" s="161" t="s">
        <v>31</v>
      </c>
      <c r="C23" s="9" t="s">
        <v>32</v>
      </c>
      <c r="D23" s="69">
        <f>SUM(H23,J23,L23,N23,P23,R23,T23,V23,X23)</f>
        <v>38</v>
      </c>
      <c r="E23" s="139">
        <v>1</v>
      </c>
      <c r="F23" s="144">
        <v>1</v>
      </c>
      <c r="G23" s="69">
        <f>SUM(K23,M23,O23,Q23,S23,U23,W23,Y23,AA23)</f>
        <v>35</v>
      </c>
      <c r="H23" s="142">
        <v>3</v>
      </c>
      <c r="I23" s="160">
        <v>3</v>
      </c>
      <c r="J23" s="142"/>
      <c r="K23" s="160">
        <f>J23*$E$17*$F$17</f>
        <v>0</v>
      </c>
      <c r="L23" s="142"/>
      <c r="M23" s="160">
        <f>L23*$E$17*$F$17</f>
        <v>0</v>
      </c>
      <c r="N23" s="142"/>
      <c r="O23" s="160">
        <f>N23*$E$17*$F$17</f>
        <v>0</v>
      </c>
      <c r="P23" s="142">
        <v>9</v>
      </c>
      <c r="Q23" s="160">
        <v>9</v>
      </c>
      <c r="R23" s="142"/>
      <c r="S23" s="160"/>
      <c r="T23" s="142">
        <v>17</v>
      </c>
      <c r="U23" s="160">
        <v>17</v>
      </c>
      <c r="V23" s="142"/>
      <c r="W23" s="160">
        <f>V23*$E$17*$F$17</f>
        <v>0</v>
      </c>
      <c r="X23" s="142">
        <v>9</v>
      </c>
      <c r="Y23" s="160">
        <v>9</v>
      </c>
      <c r="Z23" s="137" t="s">
        <v>56</v>
      </c>
    </row>
    <row r="24" spans="1:27">
      <c r="A24" s="162"/>
      <c r="B24" s="163"/>
      <c r="C24" s="162"/>
      <c r="D24" s="164"/>
      <c r="E24" s="165"/>
      <c r="F24" s="166"/>
      <c r="G24" s="167"/>
      <c r="H24" s="168"/>
      <c r="I24" s="167"/>
      <c r="J24" s="168"/>
      <c r="K24" s="167"/>
      <c r="L24" s="168"/>
      <c r="M24" s="168"/>
      <c r="N24" s="168"/>
      <c r="O24" s="167"/>
      <c r="P24" s="168"/>
      <c r="Q24" s="167"/>
      <c r="R24" s="168"/>
      <c r="S24" s="167"/>
      <c r="T24" s="168"/>
      <c r="U24" s="168"/>
      <c r="V24" s="168"/>
      <c r="W24" s="168"/>
      <c r="X24" s="168"/>
      <c r="Y24" s="167"/>
      <c r="Z24" s="46"/>
    </row>
    <row r="25" spans="1:27">
      <c r="A25" s="162"/>
      <c r="B25" s="163"/>
      <c r="C25" s="162"/>
      <c r="D25" s="164"/>
      <c r="E25" s="165"/>
      <c r="F25" s="166"/>
      <c r="G25" s="167"/>
      <c r="H25" s="168"/>
      <c r="I25" s="167"/>
      <c r="J25" s="168"/>
      <c r="K25" s="167"/>
      <c r="L25" s="168"/>
      <c r="M25" s="168"/>
      <c r="N25" s="168"/>
      <c r="O25" s="167"/>
      <c r="P25" s="168"/>
      <c r="Q25" s="167"/>
      <c r="R25" s="168"/>
      <c r="S25" s="167"/>
      <c r="T25" s="168"/>
      <c r="U25" s="168"/>
      <c r="V25" s="168"/>
      <c r="W25" s="168"/>
      <c r="X25" s="168"/>
      <c r="Y25" s="167"/>
      <c r="Z25" s="46"/>
    </row>
    <row r="26" spans="1:27">
      <c r="A26" s="169"/>
      <c r="B26" s="170"/>
      <c r="C26" s="169"/>
      <c r="D26" s="171"/>
      <c r="E26" s="172"/>
      <c r="F26" s="173"/>
      <c r="G26" s="174"/>
      <c r="H26" s="175"/>
      <c r="I26" s="174"/>
      <c r="J26" s="175"/>
      <c r="K26" s="174"/>
      <c r="L26" s="175"/>
      <c r="M26" s="175"/>
      <c r="N26" s="175"/>
      <c r="O26" s="174"/>
      <c r="P26" s="175"/>
      <c r="Q26" s="174"/>
      <c r="R26" s="175"/>
      <c r="S26" s="174"/>
      <c r="T26" s="175"/>
      <c r="U26" s="175"/>
      <c r="V26" s="175"/>
      <c r="W26" s="175"/>
      <c r="X26" s="175"/>
      <c r="Y26" s="174"/>
      <c r="Z26" s="46"/>
    </row>
    <row r="27" spans="1:27">
      <c r="A27" s="176"/>
      <c r="B27" s="177"/>
      <c r="C27" s="178"/>
      <c r="D27" s="178"/>
      <c r="E27" s="178"/>
      <c r="F27" s="178"/>
      <c r="G27" s="179"/>
      <c r="H27" s="180"/>
      <c r="I27" s="179"/>
      <c r="J27" s="180"/>
      <c r="K27" s="179"/>
      <c r="L27" s="180"/>
      <c r="M27" s="180"/>
      <c r="N27" s="180"/>
      <c r="O27" s="179"/>
      <c r="P27" s="180"/>
      <c r="Q27" s="179"/>
      <c r="R27" s="180"/>
      <c r="S27" s="179"/>
      <c r="T27" s="180"/>
      <c r="U27" s="180"/>
      <c r="V27" s="180"/>
      <c r="W27" s="180"/>
      <c r="X27" s="180"/>
      <c r="Y27" s="179"/>
    </row>
    <row r="28" spans="1:27">
      <c r="B28" s="181"/>
    </row>
    <row r="29" spans="1:27">
      <c r="B29" s="201"/>
      <c r="C29" s="201"/>
      <c r="D29" s="201"/>
      <c r="E29" s="201"/>
      <c r="F29" s="201"/>
      <c r="G29" s="201"/>
      <c r="H29" s="183"/>
      <c r="I29" s="184"/>
      <c r="J29" s="183"/>
      <c r="K29" s="184"/>
      <c r="L29" s="183"/>
      <c r="M29" s="183"/>
      <c r="N29" s="183"/>
      <c r="O29" s="184"/>
      <c r="P29" s="183"/>
      <c r="Q29" s="184"/>
      <c r="R29" s="183"/>
      <c r="S29" s="184"/>
      <c r="T29" s="183"/>
      <c r="U29" s="183"/>
      <c r="V29" s="183"/>
      <c r="W29" s="183"/>
      <c r="X29" s="183"/>
    </row>
    <row r="30" spans="1:27">
      <c r="B30" s="198"/>
      <c r="C30" s="198"/>
      <c r="D30" s="198"/>
      <c r="E30" s="198"/>
      <c r="F30" s="198"/>
      <c r="G30" s="198"/>
      <c r="H30" s="185"/>
      <c r="I30" s="186"/>
      <c r="J30" s="185"/>
      <c r="K30" s="186"/>
      <c r="L30" s="185"/>
      <c r="M30" s="185"/>
      <c r="N30" s="185"/>
      <c r="O30" s="186"/>
      <c r="P30" s="185"/>
      <c r="Q30" s="186"/>
      <c r="R30" s="185"/>
      <c r="S30" s="186"/>
      <c r="T30" s="185"/>
      <c r="U30" s="185"/>
      <c r="V30" s="185"/>
      <c r="W30" s="185"/>
      <c r="X30" s="185"/>
      <c r="Y30" s="4"/>
    </row>
    <row r="31" spans="1:27">
      <c r="B31" s="202"/>
      <c r="C31" s="198"/>
      <c r="D31" s="198"/>
      <c r="E31" s="198"/>
      <c r="F31" s="198"/>
      <c r="G31" s="198"/>
      <c r="H31" s="185"/>
      <c r="I31" s="186"/>
      <c r="J31" s="185"/>
      <c r="K31" s="186"/>
      <c r="L31" s="185"/>
      <c r="M31" s="185"/>
      <c r="N31" s="185"/>
      <c r="O31" s="186"/>
      <c r="P31" s="185"/>
      <c r="Q31" s="186"/>
      <c r="R31" s="185"/>
      <c r="S31" s="186"/>
      <c r="T31" s="185"/>
      <c r="U31" s="185"/>
      <c r="V31" s="185"/>
      <c r="W31" s="185"/>
      <c r="X31" s="185"/>
      <c r="Y31" s="4"/>
    </row>
    <row r="32" spans="1:27">
      <c r="B32" s="198"/>
      <c r="C32" s="198"/>
      <c r="D32" s="198"/>
      <c r="E32" s="198"/>
      <c r="F32" s="198"/>
      <c r="G32" s="198"/>
      <c r="H32" s="185"/>
      <c r="I32" s="186"/>
      <c r="J32" s="185"/>
      <c r="K32" s="186"/>
      <c r="L32" s="185"/>
      <c r="M32" s="185"/>
      <c r="N32" s="185"/>
      <c r="O32" s="186"/>
      <c r="P32" s="185"/>
      <c r="Q32" s="186"/>
      <c r="R32" s="185"/>
      <c r="S32" s="186"/>
      <c r="T32" s="185"/>
      <c r="U32" s="185"/>
      <c r="V32" s="185"/>
      <c r="W32" s="185"/>
      <c r="X32" s="185"/>
      <c r="Y32" s="4"/>
    </row>
    <row r="33" spans="2:25">
      <c r="B33" s="198"/>
      <c r="C33" s="198"/>
      <c r="D33" s="198"/>
      <c r="E33" s="198"/>
      <c r="F33" s="198"/>
      <c r="G33" s="198"/>
      <c r="H33" s="185"/>
      <c r="I33" s="186"/>
      <c r="J33" s="185"/>
      <c r="K33" s="186"/>
      <c r="L33" s="185"/>
      <c r="M33" s="185"/>
      <c r="N33" s="185"/>
      <c r="O33" s="186"/>
      <c r="P33" s="185"/>
      <c r="Q33" s="186"/>
      <c r="R33" s="185"/>
      <c r="S33" s="186"/>
      <c r="T33" s="185"/>
      <c r="U33" s="185"/>
      <c r="V33" s="185"/>
      <c r="W33" s="185"/>
      <c r="X33" s="185"/>
      <c r="Y33" s="4"/>
    </row>
  </sheetData>
  <mergeCells count="17">
    <mergeCell ref="B32:G32"/>
    <mergeCell ref="AA18:AA22"/>
    <mergeCell ref="Z18:Z22"/>
    <mergeCell ref="B33:G33"/>
    <mergeCell ref="A2:Y2"/>
    <mergeCell ref="H4:I4"/>
    <mergeCell ref="J4:K4"/>
    <mergeCell ref="L4:M4"/>
    <mergeCell ref="N4:O4"/>
    <mergeCell ref="P4:Q4"/>
    <mergeCell ref="R4:S4"/>
    <mergeCell ref="T4:U4"/>
    <mergeCell ref="V4:W4"/>
    <mergeCell ref="X4:Y4"/>
    <mergeCell ref="B29:G29"/>
    <mergeCell ref="B30:G30"/>
    <mergeCell ref="B31:G31"/>
  </mergeCells>
  <pageMargins left="0.15748031496062992" right="0.15748031496062992" top="0.74803149606299213" bottom="0.74803149606299213" header="0.31496062992125984" footer="0.31496062992125984"/>
  <pageSetup scale="41" orientation="landscape"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Nhu cau va nguon-Phan bo</vt:lpstr>
      <vt:lpstr>TH theo QĐ cua UBND tinh</vt:lpstr>
      <vt:lpstr>Sheet3</vt:lpstr>
      <vt:lpstr>'Nhu cau va nguon-Phan bo'!Print_Titles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tmtruc</dc:creator>
  <cp:lastModifiedBy>tmtruc</cp:lastModifiedBy>
  <cp:lastPrinted>2020-07-23T06:39:17Z</cp:lastPrinted>
  <dcterms:created xsi:type="dcterms:W3CDTF">2020-04-07T00:46:48Z</dcterms:created>
  <dcterms:modified xsi:type="dcterms:W3CDTF">2020-08-28T08:10:36Z</dcterms:modified>
</cp:coreProperties>
</file>